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0" yWindow="0" windowWidth="25600" windowHeight="16060" activeTab="0"/>
  </bookViews>
  <sheets>
    <sheet name="Überleitung" sheetId="1" r:id="rId1"/>
  </sheets>
  <definedNames>
    <definedName name="_xlnm.Print_Area" localSheetId="0">'Überleitung'!$A$1:$R$80</definedName>
    <definedName name="Erfolgliste">'Überleitung'!$Y$4:$Y$6</definedName>
    <definedName name="Notenliste">'Überleitung'!$X$4:$X$15</definedName>
  </definedNames>
  <calcPr fullCalcOnLoad="1"/>
</workbook>
</file>

<file path=xl/sharedStrings.xml><?xml version="1.0" encoding="utf-8"?>
<sst xmlns="http://schemas.openxmlformats.org/spreadsheetml/2006/main" count="416" uniqueCount="82">
  <si>
    <t>Studiengang Druck- und Medientechnik (Bachelor)</t>
  </si>
  <si>
    <t>Modulname alt</t>
  </si>
  <si>
    <t>Modulname neu</t>
  </si>
  <si>
    <t>Semester</t>
  </si>
  <si>
    <t>Drucktechnik</t>
  </si>
  <si>
    <t>Werkstoffkunde</t>
  </si>
  <si>
    <t>Grundlagen der Datenverarbeitung</t>
  </si>
  <si>
    <t>Math.-naturwissenschaftliche Grundlagen</t>
  </si>
  <si>
    <t>Druckvorstufe</t>
  </si>
  <si>
    <t>Grafik-Design I</t>
  </si>
  <si>
    <t>Fachenglisch Druck &amp; Präsentationstechnik</t>
  </si>
  <si>
    <t>Datenbanken</t>
  </si>
  <si>
    <t>Hypermedia &amp; Netzwerke</t>
  </si>
  <si>
    <t>Bilderfassung und -bearbeitung</t>
  </si>
  <si>
    <t>Druckverfahrenstechnik</t>
  </si>
  <si>
    <t>Grafik-Design II</t>
  </si>
  <si>
    <t>Multimedia</t>
  </si>
  <si>
    <t>Kalkulation Medien &amp; Medienrecht</t>
  </si>
  <si>
    <t>Integrierte Marketingkonzepte</t>
  </si>
  <si>
    <t>Weiterverarbeitung</t>
  </si>
  <si>
    <t>Animationstechnik</t>
  </si>
  <si>
    <t>Qualitätssicherung Druck</t>
  </si>
  <si>
    <t>Color Management &amp; Medienwirtschaft</t>
  </si>
  <si>
    <t>Prozessmanagement &amp; Produktionssteuerung</t>
  </si>
  <si>
    <t>Kalkulation Druck</t>
  </si>
  <si>
    <t>Betriebliches Rechnungswesen</t>
  </si>
  <si>
    <t>Medienprojekt</t>
  </si>
  <si>
    <t>Druckvorstufenprozesse</t>
  </si>
  <si>
    <t>Qualitäts- und Ökologiemanagement</t>
  </si>
  <si>
    <t>Businessplan</t>
  </si>
  <si>
    <t>Betreutes Praxisprojekt</t>
  </si>
  <si>
    <t>Medienwirtschaft in der Praxis</t>
  </si>
  <si>
    <t>AW</t>
  </si>
  <si>
    <t>Audiovisuelle Technik</t>
  </si>
  <si>
    <t>Projekt Produkterstellung</t>
  </si>
  <si>
    <t>Werkstoffkunde + Messtechnik</t>
  </si>
  <si>
    <t>Grundlagen Informationstechnik</t>
  </si>
  <si>
    <t>Fachenglisch Druck &amp; Präsentation</t>
  </si>
  <si>
    <t>Crossmediale Datenbanken</t>
  </si>
  <si>
    <t>Datenmanagement und -integration</t>
  </si>
  <si>
    <t>Bildbearbeitung</t>
  </si>
  <si>
    <t>Grundlagen Medienwirtschaft</t>
  </si>
  <si>
    <t>Webdesign</t>
  </si>
  <si>
    <t>Medien- und Vertragsrecht</t>
  </si>
  <si>
    <t>Grundlagen Marketing</t>
  </si>
  <si>
    <t>Color Management</t>
  </si>
  <si>
    <t>Prozessmanagement</t>
  </si>
  <si>
    <t>Digitales Design</t>
  </si>
  <si>
    <t>Studium Generale 1</t>
  </si>
  <si>
    <t>Studium Generale 2</t>
  </si>
  <si>
    <t>Kommunikation und Kooperation</t>
  </si>
  <si>
    <t>Konzeption &amp; Planung Medien</t>
  </si>
  <si>
    <t>Projekt Medien</t>
  </si>
  <si>
    <t>Konzeption &amp; Planung Druck</t>
  </si>
  <si>
    <t>3+4 SoSe</t>
  </si>
  <si>
    <t>4+3 WS</t>
  </si>
  <si>
    <t>2+4 SoSe</t>
  </si>
  <si>
    <t>SU</t>
  </si>
  <si>
    <t>Ü</t>
  </si>
  <si>
    <t>Hypermedia</t>
  </si>
  <si>
    <t>Netzwerke</t>
  </si>
  <si>
    <t>Fachenglisch &amp; Grundlagen Medienwirtschaft</t>
  </si>
  <si>
    <t>Controlling</t>
  </si>
  <si>
    <t xml:space="preserve">LV-Nr. </t>
  </si>
  <si>
    <t>LV-Nr.</t>
  </si>
  <si>
    <t>Cr.</t>
  </si>
  <si>
    <t>Interaktve Media</t>
  </si>
  <si>
    <t>Interaktive Media</t>
  </si>
  <si>
    <t>Marketing u. Fachenglisch Wirtschaft</t>
  </si>
  <si>
    <t>Note</t>
  </si>
  <si>
    <t>StO 10.618 von 2005</t>
  </si>
  <si>
    <t>StO 10.738 von 2010</t>
  </si>
  <si>
    <t>StO 10.779 von 2012</t>
  </si>
  <si>
    <t>Noten</t>
  </si>
  <si>
    <t>Erfolg</t>
  </si>
  <si>
    <t>m.E.</t>
  </si>
  <si>
    <t>o.E.</t>
  </si>
  <si>
    <t>-</t>
  </si>
  <si>
    <t>E/N</t>
  </si>
  <si>
    <t>E</t>
  </si>
  <si>
    <t>N</t>
  </si>
  <si>
    <t/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</si>
</sst>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5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Geneva"/>
      <family val="0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0" xfId="0" applyFont="1" applyAlignment="1">
      <alignment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/>
    </xf>
    <xf numFmtId="0" fontId="49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8" xfId="0" applyFont="1" applyBorder="1" applyAlignment="1">
      <alignment/>
    </xf>
    <xf numFmtId="0" fontId="49" fillId="0" borderId="18" xfId="0" applyFont="1" applyBorder="1" applyAlignment="1">
      <alignment horizontal="center"/>
    </xf>
    <xf numFmtId="0" fontId="49" fillId="0" borderId="19" xfId="0" applyFont="1" applyBorder="1" applyAlignment="1">
      <alignment/>
    </xf>
    <xf numFmtId="0" fontId="49" fillId="0" borderId="20" xfId="0" applyFont="1" applyBorder="1" applyAlignment="1">
      <alignment/>
    </xf>
    <xf numFmtId="0" fontId="49" fillId="0" borderId="21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25" xfId="0" applyFont="1" applyBorder="1" applyAlignment="1">
      <alignment/>
    </xf>
    <xf numFmtId="0" fontId="49" fillId="0" borderId="25" xfId="0" applyFont="1" applyBorder="1" applyAlignment="1">
      <alignment horizontal="center"/>
    </xf>
    <xf numFmtId="0" fontId="49" fillId="0" borderId="26" xfId="0" applyFont="1" applyBorder="1" applyAlignment="1">
      <alignment/>
    </xf>
    <xf numFmtId="0" fontId="49" fillId="0" borderId="26" xfId="0" applyFont="1" applyBorder="1" applyAlignment="1">
      <alignment horizontal="center"/>
    </xf>
    <xf numFmtId="0" fontId="49" fillId="0" borderId="11" xfId="0" applyFont="1" applyFill="1" applyBorder="1" applyAlignment="1">
      <alignment/>
    </xf>
    <xf numFmtId="0" fontId="49" fillId="0" borderId="27" xfId="0" applyFont="1" applyBorder="1" applyAlignment="1">
      <alignment horizontal="center"/>
    </xf>
    <xf numFmtId="0" fontId="49" fillId="0" borderId="28" xfId="0" applyFont="1" applyBorder="1" applyAlignment="1">
      <alignment horizontal="center"/>
    </xf>
    <xf numFmtId="0" fontId="49" fillId="0" borderId="29" xfId="0" applyFont="1" applyBorder="1" applyAlignment="1">
      <alignment/>
    </xf>
    <xf numFmtId="0" fontId="49" fillId="0" borderId="29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49" fillId="0" borderId="31" xfId="0" applyFont="1" applyBorder="1" applyAlignment="1">
      <alignment horizontal="center"/>
    </xf>
    <xf numFmtId="0" fontId="49" fillId="0" borderId="23" xfId="0" applyFont="1" applyBorder="1" applyAlignment="1">
      <alignment/>
    </xf>
    <xf numFmtId="0" fontId="49" fillId="0" borderId="32" xfId="0" applyFont="1" applyBorder="1" applyAlignment="1">
      <alignment horizontal="center"/>
    </xf>
    <xf numFmtId="0" fontId="49" fillId="0" borderId="33" xfId="0" applyFont="1" applyBorder="1" applyAlignment="1">
      <alignment horizontal="center"/>
    </xf>
    <xf numFmtId="0" fontId="49" fillId="0" borderId="14" xfId="0" applyFont="1" applyBorder="1" applyAlignment="1">
      <alignment/>
    </xf>
    <xf numFmtId="0" fontId="49" fillId="0" borderId="34" xfId="0" applyFont="1" applyBorder="1" applyAlignment="1">
      <alignment horizontal="center"/>
    </xf>
    <xf numFmtId="0" fontId="49" fillId="0" borderId="35" xfId="0" applyFont="1" applyBorder="1" applyAlignment="1">
      <alignment horizontal="center"/>
    </xf>
    <xf numFmtId="0" fontId="49" fillId="0" borderId="22" xfId="0" applyFont="1" applyBorder="1" applyAlignment="1">
      <alignment/>
    </xf>
    <xf numFmtId="0" fontId="49" fillId="0" borderId="36" xfId="0" applyFont="1" applyBorder="1" applyAlignment="1">
      <alignment horizontal="center"/>
    </xf>
    <xf numFmtId="0" fontId="49" fillId="0" borderId="37" xfId="0" applyFont="1" applyBorder="1" applyAlignment="1">
      <alignment horizontal="center"/>
    </xf>
    <xf numFmtId="0" fontId="49" fillId="33" borderId="19" xfId="0" applyFont="1" applyFill="1" applyBorder="1" applyAlignment="1">
      <alignment/>
    </xf>
    <xf numFmtId="0" fontId="50" fillId="0" borderId="0" xfId="0" applyFont="1" applyAlignment="1">
      <alignment horizontal="left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49" fillId="0" borderId="38" xfId="0" applyFont="1" applyBorder="1" applyAlignment="1">
      <alignment horizontal="center"/>
    </xf>
    <xf numFmtId="0" fontId="49" fillId="0" borderId="39" xfId="0" applyFont="1" applyBorder="1" applyAlignment="1">
      <alignment horizontal="center"/>
    </xf>
    <xf numFmtId="0" fontId="49" fillId="0" borderId="4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49" fillId="0" borderId="41" xfId="0" applyFont="1" applyBorder="1" applyAlignment="1">
      <alignment horizontal="center"/>
    </xf>
    <xf numFmtId="0" fontId="49" fillId="0" borderId="42" xfId="0" applyFont="1" applyBorder="1" applyAlignment="1">
      <alignment/>
    </xf>
    <xf numFmtId="0" fontId="49" fillId="0" borderId="42" xfId="0" applyFont="1" applyBorder="1" applyAlignment="1">
      <alignment horizontal="center"/>
    </xf>
    <xf numFmtId="0" fontId="49" fillId="0" borderId="43" xfId="0" applyFont="1" applyBorder="1" applyAlignment="1">
      <alignment horizontal="center"/>
    </xf>
    <xf numFmtId="0" fontId="53" fillId="0" borderId="44" xfId="0" applyFont="1" applyBorder="1" applyAlignment="1">
      <alignment horizontal="center"/>
    </xf>
    <xf numFmtId="0" fontId="51" fillId="0" borderId="44" xfId="0" applyFont="1" applyBorder="1" applyAlignment="1">
      <alignment horizontal="center"/>
    </xf>
    <xf numFmtId="0" fontId="51" fillId="0" borderId="45" xfId="0" applyFont="1" applyBorder="1" applyAlignment="1">
      <alignment/>
    </xf>
    <xf numFmtId="0" fontId="51" fillId="0" borderId="25" xfId="0" applyFont="1" applyBorder="1" applyAlignment="1">
      <alignment horizontal="center"/>
    </xf>
    <xf numFmtId="0" fontId="51" fillId="0" borderId="46" xfId="0" applyFont="1" applyBorder="1" applyAlignment="1">
      <alignment horizontal="center"/>
    </xf>
    <xf numFmtId="0" fontId="51" fillId="0" borderId="46" xfId="0" applyFont="1" applyBorder="1" applyAlignment="1">
      <alignment/>
    </xf>
    <xf numFmtId="0" fontId="49" fillId="0" borderId="19" xfId="0" applyFont="1" applyBorder="1" applyAlignment="1">
      <alignment horizontal="center"/>
    </xf>
    <xf numFmtId="0" fontId="53" fillId="0" borderId="47" xfId="0" applyFont="1" applyBorder="1" applyAlignment="1">
      <alignment horizontal="center" wrapText="1"/>
    </xf>
    <xf numFmtId="0" fontId="0" fillId="0" borderId="0" xfId="0" applyAlignment="1" quotePrefix="1">
      <alignment horizontal="right"/>
    </xf>
    <xf numFmtId="164" fontId="0" fillId="0" borderId="0" xfId="0" applyNumberFormat="1" applyAlignment="1">
      <alignment horizontal="right"/>
    </xf>
    <xf numFmtId="164" fontId="49" fillId="0" borderId="0" xfId="0" applyNumberFormat="1" applyFont="1" applyAlignment="1">
      <alignment horizontal="right"/>
    </xf>
    <xf numFmtId="0" fontId="49" fillId="0" borderId="23" xfId="0" applyFont="1" applyBorder="1" applyAlignment="1">
      <alignment horizontal="right"/>
    </xf>
    <xf numFmtId="0" fontId="49" fillId="0" borderId="14" xfId="0" applyFont="1" applyBorder="1" applyAlignment="1">
      <alignment horizontal="right"/>
    </xf>
    <xf numFmtId="0" fontId="49" fillId="0" borderId="16" xfId="0" applyFont="1" applyBorder="1" applyAlignment="1">
      <alignment horizontal="right"/>
    </xf>
    <xf numFmtId="0" fontId="49" fillId="0" borderId="13" xfId="0" applyFont="1" applyBorder="1" applyAlignment="1">
      <alignment horizontal="right"/>
    </xf>
    <xf numFmtId="0" fontId="49" fillId="0" borderId="18" xfId="0" applyFont="1" applyBorder="1" applyAlignment="1">
      <alignment horizontal="right"/>
    </xf>
    <xf numFmtId="0" fontId="49" fillId="0" borderId="19" xfId="0" applyFont="1" applyBorder="1" applyAlignment="1">
      <alignment horizontal="right"/>
    </xf>
    <xf numFmtId="0" fontId="49" fillId="0" borderId="22" xfId="0" applyFont="1" applyBorder="1" applyAlignment="1">
      <alignment horizontal="right"/>
    </xf>
    <xf numFmtId="0" fontId="49" fillId="0" borderId="42" xfId="0" applyFont="1" applyBorder="1" applyAlignment="1">
      <alignment horizontal="right"/>
    </xf>
    <xf numFmtId="0" fontId="49" fillId="0" borderId="11" xfId="0" applyFont="1" applyBorder="1" applyAlignment="1">
      <alignment horizontal="right"/>
    </xf>
    <xf numFmtId="0" fontId="49" fillId="0" borderId="20" xfId="0" applyFont="1" applyBorder="1" applyAlignment="1">
      <alignment horizontal="right"/>
    </xf>
    <xf numFmtId="0" fontId="49" fillId="0" borderId="29" xfId="0" applyFont="1" applyBorder="1" applyAlignment="1">
      <alignment horizontal="right"/>
    </xf>
    <xf numFmtId="0" fontId="49" fillId="0" borderId="26" xfId="0" applyFont="1" applyBorder="1" applyAlignment="1">
      <alignment horizontal="right"/>
    </xf>
    <xf numFmtId="0" fontId="49" fillId="0" borderId="25" xfId="0" applyFont="1" applyBorder="1" applyAlignment="1">
      <alignment horizontal="right"/>
    </xf>
    <xf numFmtId="0" fontId="49" fillId="0" borderId="36" xfId="0" applyFont="1" applyBorder="1" applyAlignment="1">
      <alignment horizontal="right"/>
    </xf>
    <xf numFmtId="0" fontId="49" fillId="0" borderId="34" xfId="0" applyFont="1" applyBorder="1" applyAlignment="1">
      <alignment horizontal="right"/>
    </xf>
    <xf numFmtId="0" fontId="49" fillId="0" borderId="37" xfId="0" applyFont="1" applyBorder="1" applyAlignment="1">
      <alignment horizontal="right"/>
    </xf>
    <xf numFmtId="0" fontId="49" fillId="0" borderId="48" xfId="0" applyFont="1" applyBorder="1" applyAlignment="1">
      <alignment horizontal="center"/>
    </xf>
    <xf numFmtId="0" fontId="49" fillId="33" borderId="23" xfId="0" applyFont="1" applyFill="1" applyBorder="1" applyAlignment="1">
      <alignment/>
    </xf>
    <xf numFmtId="0" fontId="49" fillId="33" borderId="14" xfId="0" applyFont="1" applyFill="1" applyBorder="1" applyAlignment="1">
      <alignment/>
    </xf>
    <xf numFmtId="0" fontId="49" fillId="33" borderId="22" xfId="0" applyFont="1" applyFill="1" applyBorder="1" applyAlignment="1">
      <alignment/>
    </xf>
    <xf numFmtId="0" fontId="49" fillId="33" borderId="49" xfId="0" applyFont="1" applyFill="1" applyBorder="1" applyAlignment="1">
      <alignment/>
    </xf>
    <xf numFmtId="0" fontId="49" fillId="33" borderId="50" xfId="0" applyFont="1" applyFill="1" applyBorder="1" applyAlignment="1">
      <alignment/>
    </xf>
    <xf numFmtId="0" fontId="49" fillId="33" borderId="51" xfId="0" applyFont="1" applyFill="1" applyBorder="1" applyAlignment="1">
      <alignment/>
    </xf>
    <xf numFmtId="0" fontId="49" fillId="33" borderId="52" xfId="0" applyFont="1" applyFill="1" applyBorder="1" applyAlignment="1">
      <alignment/>
    </xf>
    <xf numFmtId="0" fontId="49" fillId="33" borderId="45" xfId="0" applyFont="1" applyFill="1" applyBorder="1" applyAlignment="1">
      <alignment/>
    </xf>
    <xf numFmtId="0" fontId="49" fillId="0" borderId="42" xfId="0" applyFont="1" applyFill="1" applyBorder="1" applyAlignment="1">
      <alignment/>
    </xf>
    <xf numFmtId="0" fontId="0" fillId="0" borderId="0" xfId="0" applyBorder="1" applyAlignment="1">
      <alignment/>
    </xf>
    <xf numFmtId="0" fontId="54" fillId="0" borderId="0" xfId="0" applyFont="1" applyBorder="1" applyAlignment="1">
      <alignment horizontal="center"/>
    </xf>
    <xf numFmtId="0" fontId="49" fillId="0" borderId="53" xfId="0" applyFont="1" applyBorder="1" applyAlignment="1">
      <alignment horizontal="center"/>
    </xf>
    <xf numFmtId="0" fontId="49" fillId="0" borderId="48" xfId="0" applyFont="1" applyBorder="1" applyAlignment="1">
      <alignment horizontal="right"/>
    </xf>
    <xf numFmtId="0" fontId="49" fillId="33" borderId="0" xfId="0" applyFont="1" applyFill="1" applyBorder="1" applyAlignment="1">
      <alignment/>
    </xf>
    <xf numFmtId="0" fontId="49" fillId="33" borderId="54" xfId="0" applyFont="1" applyFill="1" applyBorder="1" applyAlignment="1">
      <alignment/>
    </xf>
    <xf numFmtId="0" fontId="49" fillId="33" borderId="55" xfId="0" applyFont="1" applyFill="1" applyBorder="1" applyAlignment="1">
      <alignment/>
    </xf>
    <xf numFmtId="0" fontId="49" fillId="0" borderId="56" xfId="0" applyFont="1" applyBorder="1" applyAlignment="1">
      <alignment horizontal="right"/>
    </xf>
    <xf numFmtId="0" fontId="49" fillId="0" borderId="57" xfId="0" applyFont="1" applyBorder="1" applyAlignment="1">
      <alignment horizontal="right"/>
    </xf>
    <xf numFmtId="0" fontId="49" fillId="0" borderId="58" xfId="0" applyFont="1" applyBorder="1" applyAlignment="1">
      <alignment horizontal="right"/>
    </xf>
    <xf numFmtId="164" fontId="54" fillId="0" borderId="56" xfId="0" applyNumberFormat="1" applyFont="1" applyBorder="1" applyAlignment="1">
      <alignment horizontal="center"/>
    </xf>
    <xf numFmtId="164" fontId="54" fillId="0" borderId="59" xfId="0" applyNumberFormat="1" applyFont="1" applyBorder="1" applyAlignment="1">
      <alignment horizontal="center"/>
    </xf>
    <xf numFmtId="164" fontId="54" fillId="0" borderId="57" xfId="0" applyNumberFormat="1" applyFont="1" applyBorder="1" applyAlignment="1">
      <alignment horizontal="center"/>
    </xf>
    <xf numFmtId="164" fontId="54" fillId="0" borderId="60" xfId="0" applyNumberFormat="1" applyFont="1" applyBorder="1" applyAlignment="1">
      <alignment horizontal="center"/>
    </xf>
    <xf numFmtId="164" fontId="54" fillId="0" borderId="58" xfId="0" applyNumberFormat="1" applyFont="1" applyBorder="1" applyAlignment="1">
      <alignment horizontal="center"/>
    </xf>
    <xf numFmtId="164" fontId="54" fillId="0" borderId="61" xfId="0" applyNumberFormat="1" applyFont="1" applyBorder="1" applyAlignment="1">
      <alignment horizontal="center"/>
    </xf>
    <xf numFmtId="164" fontId="54" fillId="0" borderId="62" xfId="0" applyNumberFormat="1" applyFont="1" applyBorder="1" applyAlignment="1">
      <alignment horizontal="center"/>
    </xf>
    <xf numFmtId="0" fontId="51" fillId="33" borderId="45" xfId="0" applyFont="1" applyFill="1" applyBorder="1" applyAlignment="1">
      <alignment/>
    </xf>
    <xf numFmtId="0" fontId="53" fillId="0" borderId="63" xfId="0" applyFont="1" applyBorder="1" applyAlignment="1">
      <alignment horizontal="center" wrapText="1"/>
    </xf>
    <xf numFmtId="0" fontId="35" fillId="0" borderId="64" xfId="0" applyFont="1" applyBorder="1" applyAlignment="1">
      <alignment horizontal="center"/>
    </xf>
    <xf numFmtId="0" fontId="49" fillId="0" borderId="49" xfId="0" applyFont="1" applyBorder="1" applyAlignment="1">
      <alignment horizontal="right"/>
    </xf>
    <xf numFmtId="0" fontId="49" fillId="0" borderId="50" xfId="0" applyFont="1" applyBorder="1" applyAlignment="1">
      <alignment horizontal="right"/>
    </xf>
    <xf numFmtId="0" fontId="49" fillId="0" borderId="0" xfId="0" applyFont="1" applyBorder="1" applyAlignment="1">
      <alignment horizontal="right"/>
    </xf>
    <xf numFmtId="0" fontId="49" fillId="0" borderId="54" xfId="0" applyFont="1" applyBorder="1" applyAlignment="1">
      <alignment horizontal="right"/>
    </xf>
    <xf numFmtId="0" fontId="49" fillId="0" borderId="55" xfId="0" applyFont="1" applyBorder="1" applyAlignment="1">
      <alignment horizontal="right"/>
    </xf>
    <xf numFmtId="0" fontId="49" fillId="0" borderId="52" xfId="0" applyFont="1" applyBorder="1" applyAlignment="1">
      <alignment horizontal="right"/>
    </xf>
    <xf numFmtId="0" fontId="49" fillId="0" borderId="51" xfId="0" applyFont="1" applyBorder="1" applyAlignment="1">
      <alignment horizontal="right"/>
    </xf>
    <xf numFmtId="0" fontId="49" fillId="0" borderId="45" xfId="0" applyFont="1" applyBorder="1" applyAlignment="1">
      <alignment horizontal="right"/>
    </xf>
    <xf numFmtId="0" fontId="49" fillId="0" borderId="65" xfId="0" applyFont="1" applyBorder="1" applyAlignment="1">
      <alignment horizontal="right"/>
    </xf>
    <xf numFmtId="0" fontId="49" fillId="0" borderId="21" xfId="0" applyFont="1" applyBorder="1" applyAlignment="1">
      <alignment horizontal="right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Standard 2" xfId="51"/>
    <cellStyle name="Standard_StO-B-DMT-v0.xls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tt1">
    <pageSetUpPr fitToPage="1"/>
  </sheetPr>
  <dimension ref="A1:Y83"/>
  <sheetViews>
    <sheetView tabSelected="1" workbookViewId="0" topLeftCell="A16">
      <selection activeCell="R26" sqref="R26"/>
    </sheetView>
  </sheetViews>
  <sheetFormatPr defaultColWidth="11.421875" defaultRowHeight="15"/>
  <cols>
    <col min="1" max="1" width="11.140625" style="1" customWidth="1"/>
    <col min="2" max="2" width="10.7109375" style="1" customWidth="1"/>
    <col min="3" max="3" width="36.421875" style="0" customWidth="1"/>
    <col min="4" max="4" width="4.140625" style="0" customWidth="1"/>
    <col min="5" max="5" width="8.7109375" style="1" customWidth="1"/>
    <col min="6" max="7" width="4.28125" style="1" customWidth="1"/>
    <col min="8" max="8" width="10.140625" style="1" customWidth="1"/>
    <col min="9" max="10" width="10.140625" style="1" hidden="1" customWidth="1"/>
    <col min="11" max="11" width="2.8515625" style="0" customWidth="1"/>
    <col min="12" max="12" width="10.421875" style="1" customWidth="1"/>
    <col min="13" max="13" width="33.140625" style="0" customWidth="1"/>
    <col min="14" max="14" width="4.8515625" style="0" customWidth="1"/>
    <col min="15" max="15" width="9.421875" style="1" customWidth="1"/>
    <col min="16" max="17" width="4.421875" style="1" customWidth="1"/>
    <col min="18" max="18" width="9.8515625" style="2" customWidth="1"/>
  </cols>
  <sheetData>
    <row r="1" spans="3:17" ht="21.75" customHeight="1" thickBot="1">
      <c r="C1" s="48" t="s">
        <v>0</v>
      </c>
      <c r="D1" s="5"/>
      <c r="F1" s="4"/>
      <c r="G1" s="4"/>
      <c r="H1" s="4"/>
      <c r="I1" s="4"/>
      <c r="J1" s="4"/>
      <c r="K1" s="5"/>
      <c r="L1" s="3"/>
      <c r="N1" s="5"/>
      <c r="O1" s="4"/>
      <c r="P1" s="4"/>
      <c r="Q1" s="4"/>
    </row>
    <row r="2" ht="10.5" customHeight="1" hidden="1" thickBot="1"/>
    <row r="3" spans="1:25" ht="40.5" thickBot="1">
      <c r="A3" s="66" t="s">
        <v>70</v>
      </c>
      <c r="B3" s="66" t="s">
        <v>71</v>
      </c>
      <c r="C3" s="49"/>
      <c r="D3" s="49"/>
      <c r="E3" s="50"/>
      <c r="F3" s="50"/>
      <c r="G3" s="50"/>
      <c r="H3" s="50"/>
      <c r="I3" s="50"/>
      <c r="J3" s="50"/>
      <c r="K3" s="49"/>
      <c r="L3" s="114" t="s">
        <v>72</v>
      </c>
      <c r="M3" s="49"/>
      <c r="N3" s="49"/>
      <c r="O3" s="50"/>
      <c r="P3" s="50"/>
      <c r="Q3" s="50"/>
      <c r="T3" s="96"/>
      <c r="X3" t="s">
        <v>73</v>
      </c>
      <c r="Y3" t="s">
        <v>74</v>
      </c>
    </row>
    <row r="4" spans="1:25" ht="15.75" thickBot="1">
      <c r="A4" s="59" t="s">
        <v>64</v>
      </c>
      <c r="B4" s="60" t="s">
        <v>63</v>
      </c>
      <c r="C4" s="61" t="s">
        <v>1</v>
      </c>
      <c r="D4" s="61"/>
      <c r="E4" s="62" t="s">
        <v>3</v>
      </c>
      <c r="F4" s="63" t="s">
        <v>65</v>
      </c>
      <c r="G4" s="63" t="s">
        <v>78</v>
      </c>
      <c r="H4" s="63" t="s">
        <v>69</v>
      </c>
      <c r="I4" s="63"/>
      <c r="J4" s="63"/>
      <c r="K4" s="113"/>
      <c r="L4" s="60" t="s">
        <v>64</v>
      </c>
      <c r="M4" s="64" t="s">
        <v>2</v>
      </c>
      <c r="N4" s="64"/>
      <c r="O4" s="63" t="s">
        <v>3</v>
      </c>
      <c r="P4" s="63" t="s">
        <v>65</v>
      </c>
      <c r="Q4" s="63" t="s">
        <v>78</v>
      </c>
      <c r="R4" s="115" t="s">
        <v>69</v>
      </c>
      <c r="T4" s="96"/>
      <c r="X4" s="67" t="s">
        <v>77</v>
      </c>
      <c r="Y4" s="67" t="s">
        <v>77</v>
      </c>
    </row>
    <row r="5" spans="1:25" s="9" customFormat="1" ht="18.75" customHeight="1">
      <c r="A5" s="17">
        <v>113001</v>
      </c>
      <c r="B5" s="40">
        <v>113001</v>
      </c>
      <c r="C5" s="18" t="s">
        <v>4</v>
      </c>
      <c r="D5" s="18" t="s">
        <v>57</v>
      </c>
      <c r="E5" s="19">
        <v>1</v>
      </c>
      <c r="F5" s="25">
        <v>4</v>
      </c>
      <c r="G5" s="25" t="s">
        <v>80</v>
      </c>
      <c r="H5" s="70">
        <v>1</v>
      </c>
      <c r="I5" s="70" t="str">
        <f aca="true" t="shared" si="0" ref="I5:I11">IF(G5="N",INDEX(Notenliste,H5),INDEX(Erfolgliste,H5))</f>
        <v>-</v>
      </c>
      <c r="J5" s="70"/>
      <c r="K5" s="87"/>
      <c r="L5" s="14">
        <v>113001</v>
      </c>
      <c r="M5" s="15" t="s">
        <v>4</v>
      </c>
      <c r="N5" s="15" t="s">
        <v>57</v>
      </c>
      <c r="O5" s="16">
        <v>1</v>
      </c>
      <c r="P5" s="16">
        <v>5</v>
      </c>
      <c r="Q5" s="15" t="s">
        <v>80</v>
      </c>
      <c r="R5" s="112" t="str">
        <f>IF(OR(I5="-",I5=5),"-",I5)</f>
        <v>-</v>
      </c>
      <c r="T5" s="97"/>
      <c r="X5" s="68">
        <v>1</v>
      </c>
      <c r="Y5" t="s">
        <v>76</v>
      </c>
    </row>
    <row r="6" spans="1:25" s="9" customFormat="1" ht="18.75" customHeight="1" thickBot="1">
      <c r="A6" s="10">
        <v>113039</v>
      </c>
      <c r="B6" s="42">
        <v>113039</v>
      </c>
      <c r="C6" s="11" t="s">
        <v>4</v>
      </c>
      <c r="D6" s="11" t="s">
        <v>58</v>
      </c>
      <c r="E6" s="12"/>
      <c r="F6" s="13"/>
      <c r="G6" s="13" t="s">
        <v>79</v>
      </c>
      <c r="H6" s="71">
        <v>1</v>
      </c>
      <c r="I6" s="71" t="str">
        <f t="shared" si="0"/>
        <v>-</v>
      </c>
      <c r="J6" s="71"/>
      <c r="K6" s="88"/>
      <c r="L6" s="58">
        <v>113039</v>
      </c>
      <c r="M6" s="56"/>
      <c r="N6" s="56" t="s">
        <v>58</v>
      </c>
      <c r="O6" s="57"/>
      <c r="P6" s="57"/>
      <c r="Q6" s="56" t="s">
        <v>79</v>
      </c>
      <c r="R6" s="107" t="str">
        <f>IF(I6="m.E.",I6,"-")</f>
        <v>-</v>
      </c>
      <c r="T6" s="97"/>
      <c r="X6" s="69">
        <v>1.3</v>
      </c>
      <c r="Y6" s="9" t="s">
        <v>75</v>
      </c>
    </row>
    <row r="7" spans="1:24" s="9" customFormat="1" ht="18.75" customHeight="1">
      <c r="A7" s="14">
        <v>113002</v>
      </c>
      <c r="B7" s="45">
        <v>113002</v>
      </c>
      <c r="C7" s="15" t="s">
        <v>5</v>
      </c>
      <c r="D7" s="15" t="s">
        <v>57</v>
      </c>
      <c r="E7" s="16">
        <v>1</v>
      </c>
      <c r="F7" s="16">
        <v>4</v>
      </c>
      <c r="G7" s="16" t="s">
        <v>80</v>
      </c>
      <c r="H7" s="72">
        <v>1</v>
      </c>
      <c r="I7" s="76" t="str">
        <f t="shared" si="0"/>
        <v>-</v>
      </c>
      <c r="J7" s="76"/>
      <c r="K7" s="89"/>
      <c r="L7" s="17">
        <v>113098</v>
      </c>
      <c r="M7" s="18" t="s">
        <v>35</v>
      </c>
      <c r="N7" s="18" t="s">
        <v>57</v>
      </c>
      <c r="O7" s="19" t="s">
        <v>54</v>
      </c>
      <c r="P7" s="19">
        <v>5</v>
      </c>
      <c r="Q7" s="18" t="s">
        <v>80</v>
      </c>
      <c r="R7" s="106" t="str">
        <f>IF(OR(I7="-",I7=5,I8="-",I8=5),I7,Note((0.3*I7)+(0.7*I8)))</f>
        <v>-</v>
      </c>
      <c r="T7" s="97"/>
      <c r="X7" s="69">
        <v>1.7</v>
      </c>
    </row>
    <row r="8" spans="1:24" s="9" customFormat="1" ht="18.75" customHeight="1" thickBot="1">
      <c r="A8" s="10">
        <v>113040</v>
      </c>
      <c r="B8" s="42">
        <v>113040</v>
      </c>
      <c r="C8" s="11" t="s">
        <v>5</v>
      </c>
      <c r="D8" s="11" t="s">
        <v>58</v>
      </c>
      <c r="E8" s="12"/>
      <c r="F8" s="12"/>
      <c r="G8" s="12" t="s">
        <v>80</v>
      </c>
      <c r="H8" s="73">
        <v>1</v>
      </c>
      <c r="I8" s="71" t="str">
        <f t="shared" si="0"/>
        <v>-</v>
      </c>
      <c r="J8" s="71"/>
      <c r="K8" s="88"/>
      <c r="L8" s="58">
        <v>113099</v>
      </c>
      <c r="M8" s="56"/>
      <c r="N8" s="56" t="s">
        <v>58</v>
      </c>
      <c r="O8" s="57"/>
      <c r="P8" s="57"/>
      <c r="Q8" s="56" t="s">
        <v>79</v>
      </c>
      <c r="R8" s="107" t="str">
        <f>IF(I8="-",I8,IF(I8=5,"o.E.","m.E."))</f>
        <v>-</v>
      </c>
      <c r="T8" s="97"/>
      <c r="X8" s="69">
        <v>2</v>
      </c>
    </row>
    <row r="9" spans="1:24" s="9" customFormat="1" ht="18.75" customHeight="1">
      <c r="A9" s="14">
        <v>113003</v>
      </c>
      <c r="B9" s="45">
        <v>113003</v>
      </c>
      <c r="C9" s="15" t="s">
        <v>6</v>
      </c>
      <c r="D9" s="15" t="s">
        <v>57</v>
      </c>
      <c r="E9" s="16">
        <v>1</v>
      </c>
      <c r="F9" s="16">
        <v>4</v>
      </c>
      <c r="G9" s="16" t="s">
        <v>80</v>
      </c>
      <c r="H9" s="72">
        <v>1</v>
      </c>
      <c r="I9" s="76" t="str">
        <f t="shared" si="0"/>
        <v>-</v>
      </c>
      <c r="J9" s="76"/>
      <c r="K9" s="89"/>
      <c r="L9" s="17">
        <v>113082</v>
      </c>
      <c r="M9" s="18" t="s">
        <v>36</v>
      </c>
      <c r="N9" s="18" t="s">
        <v>57</v>
      </c>
      <c r="O9" s="19">
        <v>1</v>
      </c>
      <c r="P9" s="19">
        <v>5</v>
      </c>
      <c r="Q9" s="18" t="s">
        <v>80</v>
      </c>
      <c r="R9" s="106" t="str">
        <f>IF(OR(I9="-",I9=5),"-",I9)</f>
        <v>-</v>
      </c>
      <c r="T9" s="97"/>
      <c r="X9" s="69">
        <v>2.3</v>
      </c>
    </row>
    <row r="10" spans="1:24" s="9" customFormat="1" ht="18.75" customHeight="1" thickBot="1">
      <c r="A10" s="10">
        <v>113030</v>
      </c>
      <c r="B10" s="42">
        <v>113030</v>
      </c>
      <c r="C10" s="11" t="s">
        <v>6</v>
      </c>
      <c r="D10" s="11" t="s">
        <v>58</v>
      </c>
      <c r="E10" s="12"/>
      <c r="F10" s="12"/>
      <c r="G10" s="12" t="s">
        <v>79</v>
      </c>
      <c r="H10" s="73">
        <v>1</v>
      </c>
      <c r="I10" s="71" t="str">
        <f t="shared" si="0"/>
        <v>-</v>
      </c>
      <c r="J10" s="71"/>
      <c r="K10" s="88"/>
      <c r="L10" s="58">
        <v>113083</v>
      </c>
      <c r="M10" s="56" t="s">
        <v>36</v>
      </c>
      <c r="N10" s="56" t="s">
        <v>58</v>
      </c>
      <c r="O10" s="57"/>
      <c r="P10" s="57"/>
      <c r="Q10" s="56" t="s">
        <v>79</v>
      </c>
      <c r="R10" s="107" t="str">
        <f>IF(I10="m.E.",I10,"-")</f>
        <v>-</v>
      </c>
      <c r="T10" s="97"/>
      <c r="X10" s="69">
        <v>2.7</v>
      </c>
    </row>
    <row r="11" spans="1:24" s="9" customFormat="1" ht="18.75" customHeight="1">
      <c r="A11" s="17">
        <v>113004</v>
      </c>
      <c r="B11" s="40">
        <v>113004</v>
      </c>
      <c r="C11" s="18" t="s">
        <v>7</v>
      </c>
      <c r="D11" s="18" t="s">
        <v>57</v>
      </c>
      <c r="E11" s="19">
        <v>1</v>
      </c>
      <c r="F11" s="19">
        <v>5</v>
      </c>
      <c r="G11" s="19" t="s">
        <v>80</v>
      </c>
      <c r="H11" s="74">
        <v>1</v>
      </c>
      <c r="I11" s="70" t="str">
        <f t="shared" si="0"/>
        <v>-</v>
      </c>
      <c r="J11" s="70"/>
      <c r="K11" s="87"/>
      <c r="L11" s="17">
        <v>113004</v>
      </c>
      <c r="M11" s="18" t="s">
        <v>7</v>
      </c>
      <c r="N11" s="18" t="s">
        <v>57</v>
      </c>
      <c r="O11" s="19">
        <v>1</v>
      </c>
      <c r="P11" s="19">
        <v>5</v>
      </c>
      <c r="Q11" s="18" t="s">
        <v>80</v>
      </c>
      <c r="R11" s="106" t="str">
        <f>I11</f>
        <v>-</v>
      </c>
      <c r="T11" s="97"/>
      <c r="X11" s="68">
        <v>3.01333333333333</v>
      </c>
    </row>
    <row r="12" spans="1:24" s="9" customFormat="1" ht="18.75" customHeight="1" thickBot="1">
      <c r="A12" s="10"/>
      <c r="B12" s="22"/>
      <c r="C12" s="20"/>
      <c r="D12" s="21"/>
      <c r="E12" s="22"/>
      <c r="F12" s="23"/>
      <c r="G12" s="65"/>
      <c r="H12" s="75"/>
      <c r="I12" s="75"/>
      <c r="J12" s="75"/>
      <c r="K12" s="47"/>
      <c r="L12" s="58">
        <v>113081</v>
      </c>
      <c r="M12" s="56" t="s">
        <v>7</v>
      </c>
      <c r="N12" s="56" t="s">
        <v>58</v>
      </c>
      <c r="O12" s="57"/>
      <c r="P12" s="57"/>
      <c r="Q12" s="56" t="s">
        <v>79</v>
      </c>
      <c r="R12" s="107" t="str">
        <f>IF(R11="-","-","m.E.")</f>
        <v>-</v>
      </c>
      <c r="T12" s="97"/>
      <c r="X12" s="69">
        <v>3.3</v>
      </c>
    </row>
    <row r="13" spans="1:24" s="9" customFormat="1" ht="18.75" customHeight="1">
      <c r="A13" s="14">
        <v>113005</v>
      </c>
      <c r="B13" s="45">
        <v>113005</v>
      </c>
      <c r="C13" s="15" t="s">
        <v>8</v>
      </c>
      <c r="D13" s="15" t="s">
        <v>57</v>
      </c>
      <c r="E13" s="16">
        <v>1</v>
      </c>
      <c r="F13" s="24">
        <v>4</v>
      </c>
      <c r="G13" s="24" t="s">
        <v>80</v>
      </c>
      <c r="H13" s="76">
        <v>1</v>
      </c>
      <c r="I13" s="76" t="str">
        <f aca="true" t="shared" si="1" ref="I13:I21">IF(G13="N",INDEX(Notenliste,H13),INDEX(Erfolgliste,H13))</f>
        <v>-</v>
      </c>
      <c r="J13" s="76"/>
      <c r="K13" s="89"/>
      <c r="L13" s="17">
        <v>113005</v>
      </c>
      <c r="M13" s="18" t="s">
        <v>8</v>
      </c>
      <c r="N13" s="18" t="s">
        <v>57</v>
      </c>
      <c r="O13" s="19">
        <v>1</v>
      </c>
      <c r="P13" s="19">
        <v>5</v>
      </c>
      <c r="Q13" s="18" t="s">
        <v>80</v>
      </c>
      <c r="R13" s="106" t="str">
        <f>I13</f>
        <v>-</v>
      </c>
      <c r="T13" s="97"/>
      <c r="X13" s="69">
        <v>3.68761904761905</v>
      </c>
    </row>
    <row r="14" spans="1:24" s="9" customFormat="1" ht="18.75" customHeight="1" thickBot="1">
      <c r="A14" s="10">
        <v>113041</v>
      </c>
      <c r="B14" s="42">
        <v>113041</v>
      </c>
      <c r="C14" s="11" t="s">
        <v>8</v>
      </c>
      <c r="D14" s="11" t="s">
        <v>58</v>
      </c>
      <c r="E14" s="12"/>
      <c r="F14" s="13"/>
      <c r="G14" s="65" t="s">
        <v>80</v>
      </c>
      <c r="H14" s="75">
        <v>1</v>
      </c>
      <c r="I14" s="75" t="str">
        <f t="shared" si="1"/>
        <v>-</v>
      </c>
      <c r="J14" s="75"/>
      <c r="K14" s="47"/>
      <c r="L14" s="58">
        <v>113041</v>
      </c>
      <c r="M14" s="56" t="s">
        <v>8</v>
      </c>
      <c r="N14" s="56" t="s">
        <v>58</v>
      </c>
      <c r="O14" s="57"/>
      <c r="P14" s="57"/>
      <c r="Q14" s="56" t="s">
        <v>80</v>
      </c>
      <c r="R14" s="107" t="str">
        <f>I14</f>
        <v>-</v>
      </c>
      <c r="T14" s="97"/>
      <c r="X14" s="69">
        <v>4.0247619047619</v>
      </c>
    </row>
    <row r="15" spans="1:24" s="9" customFormat="1" ht="18.75" customHeight="1">
      <c r="A15" s="14">
        <v>113006</v>
      </c>
      <c r="B15" s="45">
        <v>113006</v>
      </c>
      <c r="C15" s="15" t="s">
        <v>9</v>
      </c>
      <c r="D15" s="15" t="s">
        <v>57</v>
      </c>
      <c r="E15" s="16">
        <v>1</v>
      </c>
      <c r="F15" s="16">
        <v>5</v>
      </c>
      <c r="G15" s="16" t="s">
        <v>80</v>
      </c>
      <c r="H15" s="72">
        <v>1</v>
      </c>
      <c r="I15" s="76" t="str">
        <f t="shared" si="1"/>
        <v>-</v>
      </c>
      <c r="J15" s="76"/>
      <c r="K15" s="89"/>
      <c r="L15" s="17">
        <v>113006</v>
      </c>
      <c r="M15" s="18" t="s">
        <v>9</v>
      </c>
      <c r="N15" s="18" t="s">
        <v>57</v>
      </c>
      <c r="O15" s="19">
        <v>1</v>
      </c>
      <c r="P15" s="19">
        <v>5</v>
      </c>
      <c r="Q15" s="18" t="s">
        <v>80</v>
      </c>
      <c r="R15" s="106" t="str">
        <f>IF(OR(I15="-",I15=5),"-",I15)</f>
        <v>-</v>
      </c>
      <c r="T15" s="97"/>
      <c r="X15" s="69">
        <v>5</v>
      </c>
    </row>
    <row r="16" spans="1:20" s="9" customFormat="1" ht="18.75" customHeight="1" thickBot="1">
      <c r="A16" s="58">
        <v>113042</v>
      </c>
      <c r="B16" s="55">
        <v>113042</v>
      </c>
      <c r="C16" s="56" t="s">
        <v>9</v>
      </c>
      <c r="D16" s="56" t="s">
        <v>58</v>
      </c>
      <c r="E16" s="57"/>
      <c r="F16" s="57"/>
      <c r="G16" s="57" t="s">
        <v>80</v>
      </c>
      <c r="H16" s="77">
        <v>1</v>
      </c>
      <c r="I16" s="116" t="str">
        <f t="shared" si="1"/>
        <v>-</v>
      </c>
      <c r="J16" s="116"/>
      <c r="K16" s="90"/>
      <c r="L16" s="58">
        <v>113042</v>
      </c>
      <c r="M16" s="56" t="s">
        <v>9</v>
      </c>
      <c r="N16" s="56" t="s">
        <v>58</v>
      </c>
      <c r="O16" s="57"/>
      <c r="P16" s="57"/>
      <c r="Q16" s="56" t="s">
        <v>80</v>
      </c>
      <c r="R16" s="107" t="str">
        <f>IF(OR(I16="-",I16=5),"-",I16)</f>
        <v>-</v>
      </c>
      <c r="T16" s="97"/>
    </row>
    <row r="17" spans="1:20" s="9" customFormat="1" ht="18.75" customHeight="1">
      <c r="A17" s="17">
        <v>113007</v>
      </c>
      <c r="B17" s="19"/>
      <c r="C17" s="18" t="s">
        <v>10</v>
      </c>
      <c r="D17" s="18" t="s">
        <v>57</v>
      </c>
      <c r="E17" s="19">
        <v>1</v>
      </c>
      <c r="F17" s="19">
        <v>4</v>
      </c>
      <c r="G17" s="19" t="s">
        <v>80</v>
      </c>
      <c r="H17" s="74">
        <v>1</v>
      </c>
      <c r="I17" s="70" t="str">
        <f t="shared" si="1"/>
        <v>-</v>
      </c>
      <c r="J17" s="70"/>
      <c r="K17" s="87"/>
      <c r="L17" s="17"/>
      <c r="M17" s="18"/>
      <c r="N17" s="18"/>
      <c r="O17" s="19"/>
      <c r="P17" s="19"/>
      <c r="Q17" s="18" t="s">
        <v>81</v>
      </c>
      <c r="R17" s="106"/>
      <c r="T17" s="97"/>
    </row>
    <row r="18" spans="1:20" s="9" customFormat="1" ht="18.75" customHeight="1">
      <c r="A18" s="6">
        <v>113043</v>
      </c>
      <c r="B18" s="8"/>
      <c r="C18" s="7" t="s">
        <v>10</v>
      </c>
      <c r="D18" s="7" t="s">
        <v>58</v>
      </c>
      <c r="E18" s="8">
        <v>1</v>
      </c>
      <c r="F18" s="8"/>
      <c r="G18" s="8" t="s">
        <v>79</v>
      </c>
      <c r="H18" s="78">
        <v>1</v>
      </c>
      <c r="I18" s="117" t="str">
        <f t="shared" si="1"/>
        <v>-</v>
      </c>
      <c r="J18" s="117"/>
      <c r="K18" s="91"/>
      <c r="L18" s="6"/>
      <c r="M18" s="7"/>
      <c r="N18" s="7"/>
      <c r="O18" s="8"/>
      <c r="P18" s="8"/>
      <c r="Q18" s="7" t="s">
        <v>81</v>
      </c>
      <c r="R18" s="108"/>
      <c r="T18" s="97"/>
    </row>
    <row r="19" spans="1:20" s="9" customFormat="1" ht="18.75" customHeight="1" thickBot="1">
      <c r="A19" s="10">
        <v>113071</v>
      </c>
      <c r="B19" s="12">
        <v>113071</v>
      </c>
      <c r="C19" s="11" t="s">
        <v>10</v>
      </c>
      <c r="D19" s="11" t="s">
        <v>58</v>
      </c>
      <c r="E19" s="12">
        <v>1</v>
      </c>
      <c r="F19" s="12">
        <v>4</v>
      </c>
      <c r="G19" s="12" t="s">
        <v>80</v>
      </c>
      <c r="H19" s="73">
        <v>1</v>
      </c>
      <c r="I19" s="71" t="str">
        <f t="shared" si="1"/>
        <v>-</v>
      </c>
      <c r="J19" s="71" t="str">
        <f>IF(I19="-",IF(I18="m.E.",I17,"-"),I19)</f>
        <v>-</v>
      </c>
      <c r="K19" s="88"/>
      <c r="L19" s="58">
        <v>113071</v>
      </c>
      <c r="M19" s="56" t="s">
        <v>37</v>
      </c>
      <c r="N19" s="56" t="s">
        <v>58</v>
      </c>
      <c r="O19" s="57">
        <v>2</v>
      </c>
      <c r="P19" s="57">
        <v>5</v>
      </c>
      <c r="Q19" s="56" t="s">
        <v>80</v>
      </c>
      <c r="R19" s="107" t="str">
        <f>IF(OR(J19="-",J19=5),"-",J19)</f>
        <v>-</v>
      </c>
      <c r="T19" s="97"/>
    </row>
    <row r="20" spans="1:20" s="9" customFormat="1" ht="18.75" customHeight="1">
      <c r="A20" s="14">
        <v>113008</v>
      </c>
      <c r="B20" s="45">
        <v>113008</v>
      </c>
      <c r="C20" s="15" t="s">
        <v>11</v>
      </c>
      <c r="D20" s="15" t="s">
        <v>57</v>
      </c>
      <c r="E20" s="16">
        <v>2</v>
      </c>
      <c r="F20" s="16">
        <v>4</v>
      </c>
      <c r="G20" s="16" t="s">
        <v>80</v>
      </c>
      <c r="H20" s="72">
        <v>1</v>
      </c>
      <c r="I20" s="76" t="str">
        <f t="shared" si="1"/>
        <v>-</v>
      </c>
      <c r="J20" s="76"/>
      <c r="K20" s="89"/>
      <c r="L20" s="17">
        <v>113118</v>
      </c>
      <c r="M20" s="18" t="s">
        <v>38</v>
      </c>
      <c r="N20" s="18" t="s">
        <v>57</v>
      </c>
      <c r="O20" s="19">
        <v>2</v>
      </c>
      <c r="P20" s="19">
        <v>5</v>
      </c>
      <c r="Q20" s="18" t="s">
        <v>80</v>
      </c>
      <c r="R20" s="106" t="str">
        <f>IF(OR(I20="-",I20=5),"-",I20)</f>
        <v>-</v>
      </c>
      <c r="T20" s="97"/>
    </row>
    <row r="21" spans="1:20" s="9" customFormat="1" ht="18.75" customHeight="1" thickBot="1">
      <c r="A21" s="98">
        <v>113046</v>
      </c>
      <c r="B21" s="57">
        <v>113046</v>
      </c>
      <c r="C21" s="56" t="s">
        <v>11</v>
      </c>
      <c r="D21" s="56" t="s">
        <v>58</v>
      </c>
      <c r="E21" s="57"/>
      <c r="F21" s="86"/>
      <c r="G21" s="86" t="s">
        <v>80</v>
      </c>
      <c r="H21" s="99">
        <v>1</v>
      </c>
      <c r="I21" s="99" t="str">
        <f t="shared" si="1"/>
        <v>-</v>
      </c>
      <c r="J21" s="99"/>
      <c r="K21" s="88"/>
      <c r="L21" s="58">
        <v>113119</v>
      </c>
      <c r="M21" s="56" t="s">
        <v>38</v>
      </c>
      <c r="N21" s="56" t="s">
        <v>58</v>
      </c>
      <c r="O21" s="57"/>
      <c r="P21" s="57"/>
      <c r="Q21" s="56" t="s">
        <v>80</v>
      </c>
      <c r="R21" s="107" t="str">
        <f>IF(OR(I21="-",I21=5),"-",I21)</f>
        <v>-</v>
      </c>
      <c r="T21" s="97"/>
    </row>
    <row r="22" spans="1:20" s="9" customFormat="1" ht="18.75" customHeight="1">
      <c r="A22" s="17"/>
      <c r="B22" s="19"/>
      <c r="C22" s="18" t="s">
        <v>12</v>
      </c>
      <c r="D22" s="18"/>
      <c r="E22" s="19">
        <v>2</v>
      </c>
      <c r="F22" s="19">
        <v>10</v>
      </c>
      <c r="G22" s="19"/>
      <c r="H22" s="103"/>
      <c r="I22" s="118"/>
      <c r="J22" s="118"/>
      <c r="K22" s="100"/>
      <c r="L22" s="17"/>
      <c r="M22" s="18"/>
      <c r="N22" s="18"/>
      <c r="O22" s="19"/>
      <c r="P22" s="19"/>
      <c r="Q22" s="18" t="s">
        <v>81</v>
      </c>
      <c r="R22" s="106"/>
      <c r="T22" s="97"/>
    </row>
    <row r="23" spans="1:25" s="9" customFormat="1" ht="18.75" customHeight="1">
      <c r="A23" s="6">
        <v>113009</v>
      </c>
      <c r="B23" s="8">
        <v>113009</v>
      </c>
      <c r="C23" s="31" t="s">
        <v>59</v>
      </c>
      <c r="D23" s="31" t="s">
        <v>57</v>
      </c>
      <c r="E23" s="8"/>
      <c r="F23" s="8"/>
      <c r="G23" s="8" t="s">
        <v>80</v>
      </c>
      <c r="H23" s="104">
        <v>1</v>
      </c>
      <c r="I23" s="119" t="str">
        <f aca="true" t="shared" si="2" ref="I23:I51">IF(G23="N",INDEX(Notenliste,H23),INDEX(Erfolgliste,H23))</f>
        <v>-</v>
      </c>
      <c r="J23" s="119"/>
      <c r="K23" s="101"/>
      <c r="L23" s="6">
        <v>113084</v>
      </c>
      <c r="M23" s="7" t="s">
        <v>67</v>
      </c>
      <c r="N23" s="7" t="s">
        <v>57</v>
      </c>
      <c r="O23" s="8">
        <v>2</v>
      </c>
      <c r="P23" s="8">
        <v>5</v>
      </c>
      <c r="Q23" s="7" t="s">
        <v>80</v>
      </c>
      <c r="R23" s="108" t="str">
        <f>IF(OR(I23="-",I23=5,I24="-",I24=5),I23,Note((I23+I24)/2))</f>
        <v>-</v>
      </c>
      <c r="T23" s="126"/>
      <c r="U23" s="127"/>
      <c r="V23" s="127"/>
      <c r="W23" s="126"/>
      <c r="X23" s="126"/>
      <c r="Y23" s="127"/>
    </row>
    <row r="24" spans="1:25" s="9" customFormat="1" ht="18.75" customHeight="1">
      <c r="A24" s="6">
        <v>113010</v>
      </c>
      <c r="B24" s="8">
        <v>113010</v>
      </c>
      <c r="C24" s="31" t="s">
        <v>59</v>
      </c>
      <c r="D24" s="31" t="s">
        <v>58</v>
      </c>
      <c r="E24" s="8"/>
      <c r="F24" s="8"/>
      <c r="G24" s="8" t="s">
        <v>80</v>
      </c>
      <c r="H24" s="104">
        <v>1</v>
      </c>
      <c r="I24" s="119" t="str">
        <f t="shared" si="2"/>
        <v>-</v>
      </c>
      <c r="J24" s="119"/>
      <c r="K24" s="101"/>
      <c r="L24" s="6">
        <v>113085</v>
      </c>
      <c r="M24" s="7" t="s">
        <v>66</v>
      </c>
      <c r="N24" s="7" t="s">
        <v>58</v>
      </c>
      <c r="O24" s="8"/>
      <c r="P24" s="8"/>
      <c r="Q24" s="7" t="s">
        <v>79</v>
      </c>
      <c r="R24" s="108" t="str">
        <f>IF(I24="-",I24,IF(I24=5,"o.E.","m.E."))</f>
        <v>-</v>
      </c>
      <c r="T24" s="126"/>
      <c r="U24" s="127"/>
      <c r="V24" s="127"/>
      <c r="W24" s="126"/>
      <c r="X24" s="126"/>
      <c r="Y24" s="127"/>
    </row>
    <row r="25" spans="1:20" s="9" customFormat="1" ht="18.75" customHeight="1">
      <c r="A25" s="6">
        <v>113059</v>
      </c>
      <c r="B25" s="8">
        <v>113059</v>
      </c>
      <c r="C25" s="31" t="s">
        <v>60</v>
      </c>
      <c r="D25" s="31" t="s">
        <v>57</v>
      </c>
      <c r="E25" s="8"/>
      <c r="F25" s="8"/>
      <c r="G25" s="8" t="s">
        <v>80</v>
      </c>
      <c r="H25" s="104">
        <v>1</v>
      </c>
      <c r="I25" s="119" t="str">
        <f t="shared" si="2"/>
        <v>-</v>
      </c>
      <c r="J25" s="119"/>
      <c r="K25" s="101"/>
      <c r="L25" s="6">
        <v>113135</v>
      </c>
      <c r="M25" s="7" t="s">
        <v>39</v>
      </c>
      <c r="N25" s="7" t="s">
        <v>58</v>
      </c>
      <c r="O25" s="8" t="s">
        <v>55</v>
      </c>
      <c r="P25" s="8">
        <v>5</v>
      </c>
      <c r="Q25" s="7" t="s">
        <v>80</v>
      </c>
      <c r="R25" s="108" t="str">
        <f>IF(OR(I25="-",I25=5,I26="-",I26=5),I25,Note((2*I25+I26)/3))</f>
        <v>-</v>
      </c>
      <c r="T25" s="97"/>
    </row>
    <row r="26" spans="1:20" s="9" customFormat="1" ht="18.75" customHeight="1" thickBot="1">
      <c r="A26" s="10">
        <v>113060</v>
      </c>
      <c r="B26" s="12">
        <v>113060</v>
      </c>
      <c r="C26" s="11" t="s">
        <v>60</v>
      </c>
      <c r="D26" s="11" t="s">
        <v>58</v>
      </c>
      <c r="E26" s="12"/>
      <c r="F26" s="12"/>
      <c r="G26" s="12" t="s">
        <v>80</v>
      </c>
      <c r="H26" s="105">
        <v>1</v>
      </c>
      <c r="I26" s="120" t="str">
        <f t="shared" si="2"/>
        <v>-</v>
      </c>
      <c r="J26" s="120"/>
      <c r="K26" s="102"/>
      <c r="L26" s="58">
        <v>113136</v>
      </c>
      <c r="M26" s="56" t="s">
        <v>39</v>
      </c>
      <c r="N26" s="56" t="s">
        <v>58</v>
      </c>
      <c r="O26" s="57"/>
      <c r="P26" s="57"/>
      <c r="Q26" s="56" t="s">
        <v>79</v>
      </c>
      <c r="R26" s="107" t="str">
        <f>IF(I26="-",I26,IF(I26=5,"o.E.","m.E."))</f>
        <v>-</v>
      </c>
      <c r="T26" s="97"/>
    </row>
    <row r="27" spans="1:20" s="9" customFormat="1" ht="18.75" customHeight="1">
      <c r="A27" s="14">
        <v>113011</v>
      </c>
      <c r="B27" s="45">
        <v>113011</v>
      </c>
      <c r="C27" s="15" t="s">
        <v>13</v>
      </c>
      <c r="D27" s="15" t="s">
        <v>57</v>
      </c>
      <c r="E27" s="16">
        <v>2</v>
      </c>
      <c r="F27" s="16">
        <v>4</v>
      </c>
      <c r="G27" s="16" t="s">
        <v>80</v>
      </c>
      <c r="H27" s="72">
        <v>1</v>
      </c>
      <c r="I27" s="76" t="str">
        <f t="shared" si="2"/>
        <v>-</v>
      </c>
      <c r="J27" s="76"/>
      <c r="K27" s="89"/>
      <c r="L27" s="17">
        <v>113116</v>
      </c>
      <c r="M27" s="18" t="s">
        <v>40</v>
      </c>
      <c r="N27" s="18" t="s">
        <v>57</v>
      </c>
      <c r="O27" s="19">
        <v>2</v>
      </c>
      <c r="P27" s="19">
        <v>5</v>
      </c>
      <c r="Q27" s="18" t="s">
        <v>80</v>
      </c>
      <c r="R27" s="106" t="str">
        <f aca="true" t="shared" si="3" ref="R27:R32">I27</f>
        <v>-</v>
      </c>
      <c r="T27" s="97"/>
    </row>
    <row r="28" spans="1:20" s="9" customFormat="1" ht="18.75" customHeight="1" thickBot="1">
      <c r="A28" s="10">
        <v>113047</v>
      </c>
      <c r="B28" s="42">
        <v>113047</v>
      </c>
      <c r="C28" s="11" t="s">
        <v>13</v>
      </c>
      <c r="D28" s="11" t="s">
        <v>58</v>
      </c>
      <c r="E28" s="12"/>
      <c r="F28" s="12"/>
      <c r="G28" s="12" t="s">
        <v>80</v>
      </c>
      <c r="H28" s="73">
        <v>1</v>
      </c>
      <c r="I28" s="71" t="str">
        <f t="shared" si="2"/>
        <v>-</v>
      </c>
      <c r="J28" s="71"/>
      <c r="K28" s="88"/>
      <c r="L28" s="58">
        <v>113117</v>
      </c>
      <c r="M28" s="56" t="s">
        <v>40</v>
      </c>
      <c r="N28" s="56" t="s">
        <v>58</v>
      </c>
      <c r="O28" s="57"/>
      <c r="P28" s="57"/>
      <c r="Q28" s="56" t="s">
        <v>80</v>
      </c>
      <c r="R28" s="107" t="str">
        <f t="shared" si="3"/>
        <v>-</v>
      </c>
      <c r="T28" s="97"/>
    </row>
    <row r="29" spans="1:20" s="9" customFormat="1" ht="18.75" customHeight="1">
      <c r="A29" s="14">
        <v>113012</v>
      </c>
      <c r="B29" s="45">
        <v>113012</v>
      </c>
      <c r="C29" s="15" t="s">
        <v>14</v>
      </c>
      <c r="D29" s="15" t="s">
        <v>57</v>
      </c>
      <c r="E29" s="16">
        <v>2</v>
      </c>
      <c r="F29" s="16">
        <v>4</v>
      </c>
      <c r="G29" s="16" t="s">
        <v>80</v>
      </c>
      <c r="H29" s="72">
        <v>1</v>
      </c>
      <c r="I29" s="76" t="str">
        <f t="shared" si="2"/>
        <v>-</v>
      </c>
      <c r="J29" s="76"/>
      <c r="K29" s="89"/>
      <c r="L29" s="17">
        <v>113122</v>
      </c>
      <c r="M29" s="18" t="s">
        <v>14</v>
      </c>
      <c r="N29" s="18" t="s">
        <v>57</v>
      </c>
      <c r="O29" s="19" t="s">
        <v>55</v>
      </c>
      <c r="P29" s="19">
        <v>5</v>
      </c>
      <c r="Q29" s="18" t="s">
        <v>80</v>
      </c>
      <c r="R29" s="106" t="str">
        <f t="shared" si="3"/>
        <v>-</v>
      </c>
      <c r="T29" s="97"/>
    </row>
    <row r="30" spans="1:20" s="9" customFormat="1" ht="18.75" customHeight="1" thickBot="1">
      <c r="A30" s="10">
        <v>113048</v>
      </c>
      <c r="B30" s="42">
        <v>113048</v>
      </c>
      <c r="C30" s="11" t="s">
        <v>14</v>
      </c>
      <c r="D30" s="11" t="s">
        <v>58</v>
      </c>
      <c r="E30" s="12"/>
      <c r="F30" s="12"/>
      <c r="G30" s="12" t="s">
        <v>79</v>
      </c>
      <c r="H30" s="73">
        <v>1</v>
      </c>
      <c r="I30" s="71" t="str">
        <f t="shared" si="2"/>
        <v>-</v>
      </c>
      <c r="J30" s="71"/>
      <c r="K30" s="88"/>
      <c r="L30" s="58">
        <v>113123</v>
      </c>
      <c r="M30" s="56" t="s">
        <v>14</v>
      </c>
      <c r="N30" s="56" t="s">
        <v>58</v>
      </c>
      <c r="O30" s="57"/>
      <c r="P30" s="57"/>
      <c r="Q30" s="56" t="s">
        <v>79</v>
      </c>
      <c r="R30" s="107" t="str">
        <f t="shared" si="3"/>
        <v>-</v>
      </c>
      <c r="T30" s="97"/>
    </row>
    <row r="31" spans="1:20" s="9" customFormat="1" ht="18.75" customHeight="1">
      <c r="A31" s="14">
        <v>113013</v>
      </c>
      <c r="B31" s="45">
        <v>113013</v>
      </c>
      <c r="C31" s="15" t="s">
        <v>15</v>
      </c>
      <c r="D31" s="15" t="s">
        <v>57</v>
      </c>
      <c r="E31" s="16">
        <v>2</v>
      </c>
      <c r="F31" s="16">
        <v>4</v>
      </c>
      <c r="G31" s="16" t="s">
        <v>80</v>
      </c>
      <c r="H31" s="72">
        <v>1</v>
      </c>
      <c r="I31" s="76" t="str">
        <f t="shared" si="2"/>
        <v>-</v>
      </c>
      <c r="J31" s="76"/>
      <c r="K31" s="89"/>
      <c r="L31" s="17">
        <v>113013</v>
      </c>
      <c r="M31" s="18" t="s">
        <v>15</v>
      </c>
      <c r="N31" s="18" t="s">
        <v>57</v>
      </c>
      <c r="O31" s="19">
        <v>2</v>
      </c>
      <c r="P31" s="19">
        <v>5</v>
      </c>
      <c r="Q31" s="18" t="s">
        <v>80</v>
      </c>
      <c r="R31" s="106" t="str">
        <f t="shared" si="3"/>
        <v>-</v>
      </c>
      <c r="T31" s="97"/>
    </row>
    <row r="32" spans="1:20" s="9" customFormat="1" ht="18.75" customHeight="1" thickBot="1">
      <c r="A32" s="58">
        <v>113049</v>
      </c>
      <c r="B32" s="55">
        <v>113049</v>
      </c>
      <c r="C32" s="56" t="s">
        <v>15</v>
      </c>
      <c r="D32" s="56" t="s">
        <v>58</v>
      </c>
      <c r="E32" s="57"/>
      <c r="F32" s="57"/>
      <c r="G32" s="57" t="s">
        <v>80</v>
      </c>
      <c r="H32" s="77">
        <v>1</v>
      </c>
      <c r="I32" s="116" t="str">
        <f t="shared" si="2"/>
        <v>-</v>
      </c>
      <c r="J32" s="116"/>
      <c r="K32" s="90"/>
      <c r="L32" s="58">
        <v>113049</v>
      </c>
      <c r="M32" s="56" t="s">
        <v>15</v>
      </c>
      <c r="N32" s="56" t="s">
        <v>58</v>
      </c>
      <c r="O32" s="57"/>
      <c r="P32" s="57"/>
      <c r="Q32" s="56" t="s">
        <v>80</v>
      </c>
      <c r="R32" s="107" t="str">
        <f t="shared" si="3"/>
        <v>-</v>
      </c>
      <c r="T32" s="97"/>
    </row>
    <row r="33" spans="1:20" s="9" customFormat="1" ht="18.75" customHeight="1">
      <c r="A33" s="17">
        <v>113014</v>
      </c>
      <c r="B33" s="19"/>
      <c r="C33" s="18" t="s">
        <v>68</v>
      </c>
      <c r="D33" s="18" t="s">
        <v>57</v>
      </c>
      <c r="E33" s="19">
        <v>2</v>
      </c>
      <c r="F33" s="19">
        <v>4</v>
      </c>
      <c r="G33" s="19" t="s">
        <v>80</v>
      </c>
      <c r="H33" s="74">
        <v>1</v>
      </c>
      <c r="I33" s="70" t="str">
        <f t="shared" si="2"/>
        <v>-</v>
      </c>
      <c r="J33" s="70"/>
      <c r="K33" s="87"/>
      <c r="L33" s="17"/>
      <c r="M33" s="18"/>
      <c r="N33" s="18"/>
      <c r="O33" s="19"/>
      <c r="P33" s="19"/>
      <c r="Q33" s="18" t="s">
        <v>81</v>
      </c>
      <c r="R33" s="106"/>
      <c r="T33" s="97"/>
    </row>
    <row r="34" spans="1:20" s="9" customFormat="1" ht="18.75" customHeight="1">
      <c r="A34" s="6">
        <v>113015</v>
      </c>
      <c r="B34" s="8"/>
      <c r="C34" s="7" t="s">
        <v>68</v>
      </c>
      <c r="D34" s="7" t="s">
        <v>58</v>
      </c>
      <c r="E34" s="8">
        <v>2</v>
      </c>
      <c r="F34" s="8"/>
      <c r="G34" s="8" t="s">
        <v>80</v>
      </c>
      <c r="H34" s="78">
        <v>1</v>
      </c>
      <c r="I34" s="117" t="str">
        <f t="shared" si="2"/>
        <v>-</v>
      </c>
      <c r="J34" s="117"/>
      <c r="K34" s="91"/>
      <c r="L34" s="6"/>
      <c r="M34" s="7"/>
      <c r="N34" s="7"/>
      <c r="O34" s="8"/>
      <c r="P34" s="8"/>
      <c r="Q34" s="7" t="s">
        <v>81</v>
      </c>
      <c r="R34" s="108"/>
      <c r="T34" s="97"/>
    </row>
    <row r="35" spans="1:20" s="9" customFormat="1" ht="18.75" customHeight="1">
      <c r="A35" s="14"/>
      <c r="B35" s="45">
        <v>113072</v>
      </c>
      <c r="C35" s="15" t="s">
        <v>61</v>
      </c>
      <c r="D35" s="15" t="s">
        <v>57</v>
      </c>
      <c r="E35" s="16">
        <v>2</v>
      </c>
      <c r="F35" s="16">
        <v>4</v>
      </c>
      <c r="G35" s="16" t="s">
        <v>80</v>
      </c>
      <c r="H35" s="72">
        <v>1</v>
      </c>
      <c r="I35" s="76" t="str">
        <f t="shared" si="2"/>
        <v>-</v>
      </c>
      <c r="J35" s="76" t="str">
        <f>IF(I35=5,I35,IF(I35="-",I33,I35))</f>
        <v>-</v>
      </c>
      <c r="K35" s="89"/>
      <c r="L35" s="6">
        <v>113018</v>
      </c>
      <c r="M35" s="7" t="s">
        <v>41</v>
      </c>
      <c r="N35" s="7" t="s">
        <v>57</v>
      </c>
      <c r="O35" s="8">
        <v>1</v>
      </c>
      <c r="P35" s="8">
        <v>5</v>
      </c>
      <c r="Q35" s="7" t="s">
        <v>80</v>
      </c>
      <c r="R35" s="108" t="str">
        <f>IF(OR(J35="-",J35=5,J36="-",J36=5),"-",Note((J35+J36)/2))</f>
        <v>-</v>
      </c>
      <c r="T35" s="97"/>
    </row>
    <row r="36" spans="1:20" s="9" customFormat="1" ht="18.75" customHeight="1" thickBot="1">
      <c r="A36" s="10"/>
      <c r="B36" s="42">
        <v>113073</v>
      </c>
      <c r="C36" s="11" t="s">
        <v>61</v>
      </c>
      <c r="D36" s="11" t="s">
        <v>58</v>
      </c>
      <c r="E36" s="12"/>
      <c r="F36" s="12"/>
      <c r="G36" s="12" t="s">
        <v>80</v>
      </c>
      <c r="H36" s="73">
        <v>1</v>
      </c>
      <c r="I36" s="71" t="str">
        <f t="shared" si="2"/>
        <v>-</v>
      </c>
      <c r="J36" s="71" t="str">
        <f>IF(I36=5,I36,IF(I36="-",I34,I36))</f>
        <v>-</v>
      </c>
      <c r="K36" s="88"/>
      <c r="L36" s="58"/>
      <c r="M36" s="56"/>
      <c r="N36" s="56"/>
      <c r="O36" s="57"/>
      <c r="P36" s="57"/>
      <c r="Q36" s="56" t="s">
        <v>81</v>
      </c>
      <c r="R36" s="107"/>
      <c r="T36" s="97"/>
    </row>
    <row r="37" spans="1:20" s="9" customFormat="1" ht="18.75" customHeight="1">
      <c r="A37" s="17">
        <v>113016</v>
      </c>
      <c r="B37" s="19"/>
      <c r="C37" s="18" t="s">
        <v>16</v>
      </c>
      <c r="D37" s="18" t="s">
        <v>57</v>
      </c>
      <c r="E37" s="19">
        <v>3</v>
      </c>
      <c r="F37" s="19"/>
      <c r="G37" s="19" t="s">
        <v>80</v>
      </c>
      <c r="H37" s="74">
        <v>1</v>
      </c>
      <c r="I37" s="70" t="str">
        <f t="shared" si="2"/>
        <v>-</v>
      </c>
      <c r="J37" s="70"/>
      <c r="K37" s="87"/>
      <c r="L37" s="17"/>
      <c r="M37" s="18"/>
      <c r="N37" s="18"/>
      <c r="O37" s="19"/>
      <c r="P37" s="19"/>
      <c r="Q37" s="18" t="s">
        <v>81</v>
      </c>
      <c r="R37" s="106"/>
      <c r="T37" s="97"/>
    </row>
    <row r="38" spans="1:20" s="9" customFormat="1" ht="18.75" customHeight="1">
      <c r="A38" s="6">
        <v>113016</v>
      </c>
      <c r="B38" s="8"/>
      <c r="C38" s="7" t="s">
        <v>16</v>
      </c>
      <c r="D38" s="7" t="s">
        <v>58</v>
      </c>
      <c r="E38" s="8">
        <v>3</v>
      </c>
      <c r="F38" s="8"/>
      <c r="G38" s="8" t="s">
        <v>79</v>
      </c>
      <c r="H38" s="78">
        <v>1</v>
      </c>
      <c r="I38" s="117" t="str">
        <f t="shared" si="2"/>
        <v>-</v>
      </c>
      <c r="J38" s="117"/>
      <c r="K38" s="91"/>
      <c r="L38" s="6"/>
      <c r="M38" s="7"/>
      <c r="N38" s="7"/>
      <c r="O38" s="8"/>
      <c r="P38" s="8"/>
      <c r="Q38" s="7" t="s">
        <v>81</v>
      </c>
      <c r="R38" s="108"/>
      <c r="T38" s="97"/>
    </row>
    <row r="39" spans="1:20" s="9" customFormat="1" ht="18.75" customHeight="1">
      <c r="A39" s="6"/>
      <c r="B39" s="8">
        <v>113074</v>
      </c>
      <c r="C39" s="7" t="s">
        <v>16</v>
      </c>
      <c r="D39" s="7" t="s">
        <v>57</v>
      </c>
      <c r="E39" s="8">
        <v>3</v>
      </c>
      <c r="F39" s="8">
        <v>5</v>
      </c>
      <c r="G39" s="8" t="s">
        <v>80</v>
      </c>
      <c r="H39" s="78">
        <v>1</v>
      </c>
      <c r="I39" s="117" t="str">
        <f t="shared" si="2"/>
        <v>-</v>
      </c>
      <c r="J39" s="117" t="str">
        <f>IF(I39=5,I39,IF(I39="-",I37,I39))</f>
        <v>-</v>
      </c>
      <c r="K39" s="91"/>
      <c r="L39" s="6">
        <v>113133</v>
      </c>
      <c r="M39" s="7" t="s">
        <v>42</v>
      </c>
      <c r="N39" s="7" t="s">
        <v>58</v>
      </c>
      <c r="O39" s="8" t="s">
        <v>55</v>
      </c>
      <c r="P39" s="8">
        <v>5</v>
      </c>
      <c r="Q39" s="7" t="s">
        <v>80</v>
      </c>
      <c r="R39" s="108" t="str">
        <f>IF(OR(J39="-",J39=5,J40="-",J40=5),"-",Note((J39+J40)/2))</f>
        <v>-</v>
      </c>
      <c r="T39" s="97"/>
    </row>
    <row r="40" spans="1:20" s="9" customFormat="1" ht="18.75" customHeight="1" thickBot="1">
      <c r="A40" s="10"/>
      <c r="B40" s="12">
        <v>113075</v>
      </c>
      <c r="C40" s="11" t="s">
        <v>16</v>
      </c>
      <c r="D40" s="11" t="s">
        <v>58</v>
      </c>
      <c r="E40" s="12"/>
      <c r="F40" s="12"/>
      <c r="G40" s="12" t="s">
        <v>80</v>
      </c>
      <c r="H40" s="73">
        <v>1</v>
      </c>
      <c r="I40" s="71" t="str">
        <f t="shared" si="2"/>
        <v>-</v>
      </c>
      <c r="J40" s="71" t="str">
        <f>IF(I40=5,I40,IF(I40="-",IF(I38="m.E.",J39,"-"),I40))</f>
        <v>-</v>
      </c>
      <c r="K40" s="88"/>
      <c r="L40" s="58"/>
      <c r="M40" s="56"/>
      <c r="N40" s="56"/>
      <c r="O40" s="57"/>
      <c r="P40" s="57"/>
      <c r="Q40" s="56" t="s">
        <v>81</v>
      </c>
      <c r="R40" s="107"/>
      <c r="T40" s="97"/>
    </row>
    <row r="41" spans="1:20" s="9" customFormat="1" ht="18.75" customHeight="1">
      <c r="A41" s="17">
        <v>113061</v>
      </c>
      <c r="B41" s="19"/>
      <c r="C41" s="18" t="s">
        <v>17</v>
      </c>
      <c r="D41" s="18" t="s">
        <v>57</v>
      </c>
      <c r="E41" s="19">
        <v>3</v>
      </c>
      <c r="F41" s="19"/>
      <c r="G41" s="19" t="s">
        <v>80</v>
      </c>
      <c r="H41" s="74">
        <v>1</v>
      </c>
      <c r="I41" s="70" t="str">
        <f t="shared" si="2"/>
        <v>-</v>
      </c>
      <c r="J41" s="70"/>
      <c r="K41" s="87"/>
      <c r="L41" s="17"/>
      <c r="M41" s="18"/>
      <c r="N41" s="18"/>
      <c r="O41" s="19"/>
      <c r="P41" s="19"/>
      <c r="Q41" s="18" t="s">
        <v>81</v>
      </c>
      <c r="R41" s="106"/>
      <c r="T41" s="97"/>
    </row>
    <row r="42" spans="1:20" s="9" customFormat="1" ht="18.75" customHeight="1">
      <c r="A42" s="6">
        <v>113062</v>
      </c>
      <c r="B42" s="8"/>
      <c r="C42" s="7" t="s">
        <v>17</v>
      </c>
      <c r="D42" s="7" t="s">
        <v>58</v>
      </c>
      <c r="E42" s="8">
        <v>3</v>
      </c>
      <c r="F42" s="8"/>
      <c r="G42" s="8" t="s">
        <v>79</v>
      </c>
      <c r="H42" s="78">
        <v>1</v>
      </c>
      <c r="I42" s="117" t="str">
        <f t="shared" si="2"/>
        <v>-</v>
      </c>
      <c r="J42" s="117"/>
      <c r="K42" s="91"/>
      <c r="L42" s="6"/>
      <c r="M42" s="7"/>
      <c r="N42" s="7"/>
      <c r="O42" s="8"/>
      <c r="P42" s="8"/>
      <c r="Q42" s="7" t="s">
        <v>81</v>
      </c>
      <c r="R42" s="108"/>
      <c r="T42" s="97"/>
    </row>
    <row r="43" spans="1:20" s="9" customFormat="1" ht="18.75" customHeight="1">
      <c r="A43" s="6"/>
      <c r="B43" s="8">
        <v>113076</v>
      </c>
      <c r="C43" s="7" t="s">
        <v>17</v>
      </c>
      <c r="D43" s="7" t="s">
        <v>57</v>
      </c>
      <c r="E43" s="8">
        <v>3</v>
      </c>
      <c r="F43" s="8">
        <v>5</v>
      </c>
      <c r="G43" s="8" t="s">
        <v>80</v>
      </c>
      <c r="H43" s="78">
        <v>1</v>
      </c>
      <c r="I43" s="117" t="str">
        <f t="shared" si="2"/>
        <v>-</v>
      </c>
      <c r="J43" s="117" t="str">
        <f>IF(I43=5,I43,IF(I43="-",I41,I43))</f>
        <v>-</v>
      </c>
      <c r="K43" s="91"/>
      <c r="L43" s="6">
        <v>113087</v>
      </c>
      <c r="M43" s="7" t="s">
        <v>43</v>
      </c>
      <c r="N43" s="7"/>
      <c r="O43" s="8">
        <v>4</v>
      </c>
      <c r="P43" s="8">
        <v>5</v>
      </c>
      <c r="Q43" s="7" t="s">
        <v>80</v>
      </c>
      <c r="R43" s="108" t="str">
        <f>IF(OR(J43="-",J43=5,J44="-",J44=5),"-",Note((J43+J44)/2))</f>
        <v>-</v>
      </c>
      <c r="T43" s="97"/>
    </row>
    <row r="44" spans="1:20" s="9" customFormat="1" ht="18.75" customHeight="1" thickBot="1">
      <c r="A44" s="58"/>
      <c r="B44" s="57">
        <v>113077</v>
      </c>
      <c r="C44" s="56" t="s">
        <v>17</v>
      </c>
      <c r="D44" s="56" t="s">
        <v>58</v>
      </c>
      <c r="E44" s="57"/>
      <c r="F44" s="57"/>
      <c r="G44" s="57" t="s">
        <v>80</v>
      </c>
      <c r="H44" s="77">
        <v>1</v>
      </c>
      <c r="I44" s="116" t="str">
        <f t="shared" si="2"/>
        <v>-</v>
      </c>
      <c r="J44" s="116" t="str">
        <f>IF(I44=5,I44,IF(I44="-",IF(I42="m.E.",J43,"-"),I44))</f>
        <v>-</v>
      </c>
      <c r="K44" s="90"/>
      <c r="L44" s="58"/>
      <c r="M44" s="56"/>
      <c r="N44" s="56"/>
      <c r="O44" s="57"/>
      <c r="P44" s="57"/>
      <c r="Q44" s="56" t="s">
        <v>81</v>
      </c>
      <c r="R44" s="107"/>
      <c r="T44" s="97"/>
    </row>
    <row r="45" spans="1:20" s="9" customFormat="1" ht="18.75" customHeight="1">
      <c r="A45" s="17">
        <v>113019</v>
      </c>
      <c r="B45" s="19"/>
      <c r="C45" s="18" t="s">
        <v>18</v>
      </c>
      <c r="D45" s="18" t="s">
        <v>57</v>
      </c>
      <c r="E45" s="19">
        <v>3</v>
      </c>
      <c r="F45" s="19">
        <v>4</v>
      </c>
      <c r="G45" s="19" t="s">
        <v>80</v>
      </c>
      <c r="H45" s="74">
        <v>1</v>
      </c>
      <c r="I45" s="70" t="str">
        <f t="shared" si="2"/>
        <v>-</v>
      </c>
      <c r="J45" s="70"/>
      <c r="K45" s="87"/>
      <c r="L45" s="17"/>
      <c r="M45" s="18"/>
      <c r="N45" s="18"/>
      <c r="O45" s="19"/>
      <c r="P45" s="19"/>
      <c r="Q45" s="18" t="s">
        <v>81</v>
      </c>
      <c r="R45" s="106"/>
      <c r="T45" s="97"/>
    </row>
    <row r="46" spans="1:20" s="9" customFormat="1" ht="18.75" customHeight="1">
      <c r="A46" s="6">
        <v>113050</v>
      </c>
      <c r="B46" s="8"/>
      <c r="C46" s="7" t="s">
        <v>18</v>
      </c>
      <c r="D46" s="7" t="s">
        <v>58</v>
      </c>
      <c r="E46" s="8">
        <v>3</v>
      </c>
      <c r="F46" s="8"/>
      <c r="G46" s="8" t="s">
        <v>79</v>
      </c>
      <c r="H46" s="78">
        <v>1</v>
      </c>
      <c r="I46" s="117" t="str">
        <f t="shared" si="2"/>
        <v>-</v>
      </c>
      <c r="J46" s="117"/>
      <c r="K46" s="91"/>
      <c r="L46" s="6"/>
      <c r="M46" s="7"/>
      <c r="N46" s="7"/>
      <c r="O46" s="8"/>
      <c r="P46" s="8"/>
      <c r="Q46" s="7" t="s">
        <v>81</v>
      </c>
      <c r="R46" s="108"/>
      <c r="T46" s="97"/>
    </row>
    <row r="47" spans="1:20" s="9" customFormat="1" ht="18.75" customHeight="1">
      <c r="A47" s="6"/>
      <c r="B47" s="8">
        <v>113078</v>
      </c>
      <c r="C47" s="7" t="s">
        <v>18</v>
      </c>
      <c r="D47" s="7" t="s">
        <v>57</v>
      </c>
      <c r="E47" s="8">
        <v>3</v>
      </c>
      <c r="F47" s="8">
        <v>5</v>
      </c>
      <c r="G47" s="8" t="s">
        <v>80</v>
      </c>
      <c r="H47" s="78">
        <v>1</v>
      </c>
      <c r="I47" s="117" t="str">
        <f t="shared" si="2"/>
        <v>-</v>
      </c>
      <c r="J47" s="117" t="str">
        <f>IF(I47=5,I47,IF(I47="-",I45,I47))</f>
        <v>-</v>
      </c>
      <c r="K47" s="91"/>
      <c r="L47" s="6">
        <v>113114</v>
      </c>
      <c r="M47" s="7" t="s">
        <v>44</v>
      </c>
      <c r="N47" s="7" t="s">
        <v>57</v>
      </c>
      <c r="O47" s="8">
        <v>2</v>
      </c>
      <c r="P47" s="8">
        <v>5</v>
      </c>
      <c r="Q47" s="7" t="s">
        <v>80</v>
      </c>
      <c r="R47" s="108" t="str">
        <f>I47</f>
        <v>-</v>
      </c>
      <c r="T47" s="97"/>
    </row>
    <row r="48" spans="1:20" s="9" customFormat="1" ht="18.75" customHeight="1" thickBot="1">
      <c r="A48" s="10"/>
      <c r="B48" s="12">
        <v>113050</v>
      </c>
      <c r="C48" s="11" t="s">
        <v>18</v>
      </c>
      <c r="D48" s="11" t="s">
        <v>58</v>
      </c>
      <c r="E48" s="12"/>
      <c r="F48" s="12"/>
      <c r="G48" s="12" t="s">
        <v>79</v>
      </c>
      <c r="H48" s="73">
        <v>1</v>
      </c>
      <c r="I48" s="71" t="str">
        <f t="shared" si="2"/>
        <v>-</v>
      </c>
      <c r="J48" s="71" t="str">
        <f>IF(I48="m.E.",I48,I46)</f>
        <v>-</v>
      </c>
      <c r="K48" s="88"/>
      <c r="L48" s="58">
        <v>113015</v>
      </c>
      <c r="M48" s="56" t="s">
        <v>44</v>
      </c>
      <c r="N48" s="56" t="s">
        <v>58</v>
      </c>
      <c r="O48" s="57"/>
      <c r="P48" s="57"/>
      <c r="Q48" s="56" t="s">
        <v>80</v>
      </c>
      <c r="R48" s="107" t="str">
        <f>IF(J48="m.E.",IF(OR(R47="-",R47=5),"(Note SU)",R47),"-")</f>
        <v>-</v>
      </c>
      <c r="T48" s="97"/>
    </row>
    <row r="49" spans="1:20" s="9" customFormat="1" ht="18.75" customHeight="1">
      <c r="A49" s="14">
        <v>113020</v>
      </c>
      <c r="B49" s="45">
        <v>113020</v>
      </c>
      <c r="C49" s="15" t="s">
        <v>19</v>
      </c>
      <c r="D49" s="15" t="s">
        <v>57</v>
      </c>
      <c r="E49" s="16">
        <v>3</v>
      </c>
      <c r="F49" s="16">
        <v>5</v>
      </c>
      <c r="G49" s="16" t="s">
        <v>80</v>
      </c>
      <c r="H49" s="72">
        <v>1</v>
      </c>
      <c r="I49" s="76" t="str">
        <f t="shared" si="2"/>
        <v>-</v>
      </c>
      <c r="J49" s="76"/>
      <c r="K49" s="89"/>
      <c r="L49" s="17">
        <v>113100</v>
      </c>
      <c r="M49" s="18" t="s">
        <v>19</v>
      </c>
      <c r="N49" s="18" t="s">
        <v>57</v>
      </c>
      <c r="O49" s="19" t="s">
        <v>54</v>
      </c>
      <c r="P49" s="19">
        <v>5</v>
      </c>
      <c r="Q49" s="18" t="s">
        <v>80</v>
      </c>
      <c r="R49" s="106" t="str">
        <f>IF(OR(I49="-",I49=5),"-",I49)</f>
        <v>-</v>
      </c>
      <c r="T49" s="97"/>
    </row>
    <row r="50" spans="1:20" s="9" customFormat="1" ht="18.75" customHeight="1" thickBot="1">
      <c r="A50" s="10">
        <v>113051</v>
      </c>
      <c r="B50" s="42">
        <v>113051</v>
      </c>
      <c r="C50" s="11" t="s">
        <v>19</v>
      </c>
      <c r="D50" s="11" t="s">
        <v>58</v>
      </c>
      <c r="E50" s="12"/>
      <c r="F50" s="12"/>
      <c r="G50" s="12" t="s">
        <v>79</v>
      </c>
      <c r="H50" s="73">
        <v>1</v>
      </c>
      <c r="I50" s="71" t="str">
        <f t="shared" si="2"/>
        <v>-</v>
      </c>
      <c r="J50" s="71"/>
      <c r="K50" s="88"/>
      <c r="L50" s="58">
        <v>113101</v>
      </c>
      <c r="M50" s="56" t="s">
        <v>19</v>
      </c>
      <c r="N50" s="56" t="s">
        <v>58</v>
      </c>
      <c r="O50" s="57"/>
      <c r="P50" s="57"/>
      <c r="Q50" s="56" t="s">
        <v>79</v>
      </c>
      <c r="R50" s="107" t="str">
        <f>IF(I50="m.E.",I50,"-")</f>
        <v>-</v>
      </c>
      <c r="T50" s="97"/>
    </row>
    <row r="51" spans="1:20" s="9" customFormat="1" ht="18.75" customHeight="1">
      <c r="A51" s="14">
        <v>113033</v>
      </c>
      <c r="B51" s="45">
        <v>113033</v>
      </c>
      <c r="C51" s="15" t="s">
        <v>20</v>
      </c>
      <c r="D51" s="15" t="s">
        <v>58</v>
      </c>
      <c r="E51" s="16">
        <v>3</v>
      </c>
      <c r="F51" s="16">
        <v>5</v>
      </c>
      <c r="G51" s="16" t="s">
        <v>80</v>
      </c>
      <c r="H51" s="72">
        <v>1</v>
      </c>
      <c r="I51" s="76" t="str">
        <f t="shared" si="2"/>
        <v>-</v>
      </c>
      <c r="J51" s="76"/>
      <c r="K51" s="89"/>
      <c r="L51" s="17">
        <v>113088</v>
      </c>
      <c r="M51" s="18" t="s">
        <v>20</v>
      </c>
      <c r="N51" s="18" t="s">
        <v>57</v>
      </c>
      <c r="O51" s="19" t="s">
        <v>56</v>
      </c>
      <c r="P51" s="19">
        <v>5</v>
      </c>
      <c r="Q51" s="18" t="s">
        <v>80</v>
      </c>
      <c r="R51" s="106" t="str">
        <f>I51</f>
        <v>-</v>
      </c>
      <c r="T51" s="97"/>
    </row>
    <row r="52" spans="1:20" s="9" customFormat="1" ht="18.75" customHeight="1" thickBot="1">
      <c r="A52" s="32"/>
      <c r="B52" s="46"/>
      <c r="C52" s="21"/>
      <c r="D52" s="21"/>
      <c r="E52" s="23"/>
      <c r="F52" s="23"/>
      <c r="G52" s="23"/>
      <c r="H52" s="79"/>
      <c r="I52" s="75"/>
      <c r="J52" s="75"/>
      <c r="K52" s="47"/>
      <c r="L52" s="58">
        <v>113089</v>
      </c>
      <c r="M52" s="56" t="s">
        <v>20</v>
      </c>
      <c r="N52" s="56" t="s">
        <v>58</v>
      </c>
      <c r="O52" s="57"/>
      <c r="P52" s="57"/>
      <c r="Q52" s="56" t="s">
        <v>79</v>
      </c>
      <c r="R52" s="107" t="str">
        <f>IF(R51="-","-","m.E.")</f>
        <v>-</v>
      </c>
      <c r="T52" s="97"/>
    </row>
    <row r="53" spans="1:20" s="9" customFormat="1" ht="18.75" customHeight="1" thickBot="1">
      <c r="A53" s="33">
        <v>113035</v>
      </c>
      <c r="B53" s="52">
        <v>113035</v>
      </c>
      <c r="C53" s="34" t="s">
        <v>21</v>
      </c>
      <c r="D53" s="34" t="s">
        <v>57</v>
      </c>
      <c r="E53" s="35">
        <v>3</v>
      </c>
      <c r="F53" s="35">
        <v>5</v>
      </c>
      <c r="G53" s="35" t="s">
        <v>80</v>
      </c>
      <c r="H53" s="80">
        <v>1</v>
      </c>
      <c r="I53" s="121" t="str">
        <f aca="true" t="shared" si="4" ref="I53:I64">IF(G53="N",INDEX(Notenliste,H53),INDEX(Erfolgliste,H53))</f>
        <v>-</v>
      </c>
      <c r="J53" s="121"/>
      <c r="K53" s="93"/>
      <c r="L53" s="33">
        <v>113097</v>
      </c>
      <c r="M53" s="34" t="s">
        <v>21</v>
      </c>
      <c r="N53" s="34" t="s">
        <v>58</v>
      </c>
      <c r="O53" s="35" t="s">
        <v>54</v>
      </c>
      <c r="P53" s="35">
        <v>5</v>
      </c>
      <c r="Q53" s="34" t="s">
        <v>80</v>
      </c>
      <c r="R53" s="109" t="str">
        <f>IF(OR(I53="-",I53=5),"-",I53)</f>
        <v>-</v>
      </c>
      <c r="T53" s="97"/>
    </row>
    <row r="54" spans="1:20" s="9" customFormat="1" ht="18.75" customHeight="1">
      <c r="A54" s="17">
        <v>113021</v>
      </c>
      <c r="B54" s="19"/>
      <c r="C54" s="18" t="s">
        <v>45</v>
      </c>
      <c r="D54" s="18" t="s">
        <v>57</v>
      </c>
      <c r="E54" s="19">
        <v>3</v>
      </c>
      <c r="F54" s="19">
        <v>4</v>
      </c>
      <c r="G54" s="19" t="s">
        <v>80</v>
      </c>
      <c r="H54" s="74">
        <v>1</v>
      </c>
      <c r="I54" s="70" t="str">
        <f t="shared" si="4"/>
        <v>-</v>
      </c>
      <c r="J54" s="70"/>
      <c r="K54" s="87"/>
      <c r="L54" s="17"/>
      <c r="M54" s="18"/>
      <c r="N54" s="18"/>
      <c r="O54" s="19"/>
      <c r="P54" s="19"/>
      <c r="Q54" s="18" t="s">
        <v>81</v>
      </c>
      <c r="R54" s="106"/>
      <c r="T54" s="97"/>
    </row>
    <row r="55" spans="1:20" s="9" customFormat="1" ht="18.75" customHeight="1">
      <c r="A55" s="6">
        <v>113052</v>
      </c>
      <c r="B55" s="8"/>
      <c r="C55" s="7" t="s">
        <v>45</v>
      </c>
      <c r="D55" s="7" t="s">
        <v>58</v>
      </c>
      <c r="E55" s="8">
        <v>3</v>
      </c>
      <c r="F55" s="8"/>
      <c r="G55" s="8" t="s">
        <v>79</v>
      </c>
      <c r="H55" s="78">
        <v>1</v>
      </c>
      <c r="I55" s="117" t="str">
        <f t="shared" si="4"/>
        <v>-</v>
      </c>
      <c r="J55" s="117"/>
      <c r="K55" s="91"/>
      <c r="L55" s="6"/>
      <c r="M55" s="7"/>
      <c r="N55" s="7"/>
      <c r="O55" s="8"/>
      <c r="P55" s="8"/>
      <c r="Q55" s="7" t="s">
        <v>81</v>
      </c>
      <c r="R55" s="108"/>
      <c r="T55" s="97"/>
    </row>
    <row r="56" spans="1:20" s="9" customFormat="1" ht="18.75" customHeight="1">
      <c r="A56" s="6"/>
      <c r="B56" s="8">
        <v>113079</v>
      </c>
      <c r="C56" s="7" t="s">
        <v>22</v>
      </c>
      <c r="D56" s="7" t="s">
        <v>57</v>
      </c>
      <c r="E56" s="8">
        <v>3</v>
      </c>
      <c r="F56" s="8">
        <v>5</v>
      </c>
      <c r="G56" s="8" t="s">
        <v>80</v>
      </c>
      <c r="H56" s="78">
        <v>1</v>
      </c>
      <c r="I56" s="117" t="str">
        <f t="shared" si="4"/>
        <v>-</v>
      </c>
      <c r="J56" s="117" t="str">
        <f>IF(I56=5,I56,IF(I56="-",I54,I56))</f>
        <v>-</v>
      </c>
      <c r="K56" s="91"/>
      <c r="L56" s="6">
        <v>113086</v>
      </c>
      <c r="M56" s="7" t="s">
        <v>45</v>
      </c>
      <c r="N56" s="7" t="s">
        <v>57</v>
      </c>
      <c r="O56" s="8">
        <v>3</v>
      </c>
      <c r="P56" s="8">
        <v>5</v>
      </c>
      <c r="Q56" s="7" t="s">
        <v>80</v>
      </c>
      <c r="R56" s="108" t="str">
        <f>IF(OR(J56="-",J56=5,J57="-",J57=5),J56,Note((J56+J57)/2))</f>
        <v>-</v>
      </c>
      <c r="T56" s="97"/>
    </row>
    <row r="57" spans="1:20" s="9" customFormat="1" ht="18.75" customHeight="1" thickBot="1">
      <c r="A57" s="10"/>
      <c r="B57" s="12">
        <v>113080</v>
      </c>
      <c r="C57" s="11" t="s">
        <v>22</v>
      </c>
      <c r="D57" s="11" t="s">
        <v>58</v>
      </c>
      <c r="E57" s="12"/>
      <c r="F57" s="12"/>
      <c r="G57" s="12" t="s">
        <v>80</v>
      </c>
      <c r="H57" s="73">
        <v>1</v>
      </c>
      <c r="I57" s="71" t="str">
        <f t="shared" si="4"/>
        <v>-</v>
      </c>
      <c r="J57" s="71" t="str">
        <f>IF(I57=5,I57,IF(I57="-",IF(I55="m.E.",J56,"-"),I57))</f>
        <v>-</v>
      </c>
      <c r="K57" s="88"/>
      <c r="L57" s="58">
        <v>113052</v>
      </c>
      <c r="M57" s="56" t="s">
        <v>45</v>
      </c>
      <c r="N57" s="56" t="s">
        <v>58</v>
      </c>
      <c r="O57" s="57"/>
      <c r="P57" s="57"/>
      <c r="Q57" s="56" t="s">
        <v>79</v>
      </c>
      <c r="R57" s="107" t="str">
        <f>IF(J57="-",J57,IF(J57=5,"o.E.","m.E."))</f>
        <v>-</v>
      </c>
      <c r="T57" s="97"/>
    </row>
    <row r="58" spans="1:20" s="9" customFormat="1" ht="18.75" customHeight="1">
      <c r="A58" s="14">
        <v>113022</v>
      </c>
      <c r="B58" s="45">
        <v>113022</v>
      </c>
      <c r="C58" s="15" t="s">
        <v>23</v>
      </c>
      <c r="D58" s="15" t="s">
        <v>57</v>
      </c>
      <c r="E58" s="16">
        <v>4</v>
      </c>
      <c r="F58" s="16">
        <v>5</v>
      </c>
      <c r="G58" s="16" t="s">
        <v>80</v>
      </c>
      <c r="H58" s="72">
        <v>1</v>
      </c>
      <c r="I58" s="76" t="str">
        <f t="shared" si="4"/>
        <v>-</v>
      </c>
      <c r="J58" s="76"/>
      <c r="K58" s="89"/>
      <c r="L58" s="17">
        <v>113104</v>
      </c>
      <c r="M58" s="18" t="s">
        <v>46</v>
      </c>
      <c r="N58" s="18" t="s">
        <v>57</v>
      </c>
      <c r="O58" s="19" t="s">
        <v>54</v>
      </c>
      <c r="P58" s="19">
        <v>5</v>
      </c>
      <c r="Q58" s="18" t="s">
        <v>80</v>
      </c>
      <c r="R58" s="106" t="str">
        <f>IF(OR(I58="-",I58=5),"-",I58)</f>
        <v>-</v>
      </c>
      <c r="T58" s="97"/>
    </row>
    <row r="59" spans="1:20" s="9" customFormat="1" ht="18.75" customHeight="1" thickBot="1">
      <c r="A59" s="10">
        <v>113053</v>
      </c>
      <c r="B59" s="42">
        <v>113053</v>
      </c>
      <c r="C59" s="11" t="s">
        <v>23</v>
      </c>
      <c r="D59" s="11" t="s">
        <v>58</v>
      </c>
      <c r="E59" s="12"/>
      <c r="F59" s="12"/>
      <c r="G59" s="12" t="s">
        <v>79</v>
      </c>
      <c r="H59" s="73">
        <v>1</v>
      </c>
      <c r="I59" s="71" t="str">
        <f t="shared" si="4"/>
        <v>-</v>
      </c>
      <c r="J59" s="71"/>
      <c r="K59" s="88"/>
      <c r="L59" s="58">
        <v>113105</v>
      </c>
      <c r="M59" s="56" t="s">
        <v>46</v>
      </c>
      <c r="N59" s="56" t="s">
        <v>58</v>
      </c>
      <c r="O59" s="57"/>
      <c r="P59" s="57"/>
      <c r="Q59" s="56" t="s">
        <v>79</v>
      </c>
      <c r="R59" s="107" t="str">
        <f>IF(I59="m.E.",I59,"-")</f>
        <v>-</v>
      </c>
      <c r="T59" s="97"/>
    </row>
    <row r="60" spans="1:20" s="9" customFormat="1" ht="18.75" customHeight="1">
      <c r="A60" s="14">
        <v>113023</v>
      </c>
      <c r="B60" s="45">
        <v>113023</v>
      </c>
      <c r="C60" s="15" t="s">
        <v>24</v>
      </c>
      <c r="D60" s="15" t="s">
        <v>57</v>
      </c>
      <c r="E60" s="16">
        <v>4</v>
      </c>
      <c r="F60" s="16">
        <v>5</v>
      </c>
      <c r="G60" s="16" t="s">
        <v>80</v>
      </c>
      <c r="H60" s="72">
        <v>1</v>
      </c>
      <c r="I60" s="76" t="str">
        <f t="shared" si="4"/>
        <v>-</v>
      </c>
      <c r="J60" s="76"/>
      <c r="K60" s="89"/>
      <c r="L60" s="17">
        <v>113023</v>
      </c>
      <c r="M60" s="18" t="s">
        <v>24</v>
      </c>
      <c r="N60" s="18" t="s">
        <v>57</v>
      </c>
      <c r="O60" s="19" t="s">
        <v>54</v>
      </c>
      <c r="P60" s="19">
        <v>5</v>
      </c>
      <c r="Q60" s="18" t="s">
        <v>80</v>
      </c>
      <c r="R60" s="106" t="str">
        <f>IF(OR(I60="-",I60=5),"-",I60)</f>
        <v>-</v>
      </c>
      <c r="T60" s="97"/>
    </row>
    <row r="61" spans="1:20" s="9" customFormat="1" ht="18.75" customHeight="1" thickBot="1">
      <c r="A61" s="10">
        <v>113054</v>
      </c>
      <c r="B61" s="42">
        <v>113054</v>
      </c>
      <c r="C61" s="11" t="s">
        <v>24</v>
      </c>
      <c r="D61" s="11" t="s">
        <v>58</v>
      </c>
      <c r="E61" s="12"/>
      <c r="F61" s="12"/>
      <c r="G61" s="12" t="s">
        <v>79</v>
      </c>
      <c r="H61" s="73">
        <v>1</v>
      </c>
      <c r="I61" s="71" t="str">
        <f t="shared" si="4"/>
        <v>-</v>
      </c>
      <c r="J61" s="71"/>
      <c r="K61" s="88"/>
      <c r="L61" s="58">
        <v>113054</v>
      </c>
      <c r="M61" s="56" t="s">
        <v>24</v>
      </c>
      <c r="N61" s="56" t="s">
        <v>58</v>
      </c>
      <c r="O61" s="57"/>
      <c r="P61" s="57"/>
      <c r="Q61" s="56" t="s">
        <v>79</v>
      </c>
      <c r="R61" s="107" t="str">
        <f>IF(I61="m.E.",I61,"-")</f>
        <v>-</v>
      </c>
      <c r="T61" s="97"/>
    </row>
    <row r="62" spans="1:20" s="9" customFormat="1" ht="18.75" customHeight="1">
      <c r="A62" s="14">
        <v>113024</v>
      </c>
      <c r="B62" s="45">
        <v>113024</v>
      </c>
      <c r="C62" s="15" t="s">
        <v>25</v>
      </c>
      <c r="D62" s="15" t="s">
        <v>57</v>
      </c>
      <c r="E62" s="16">
        <v>4</v>
      </c>
      <c r="F62" s="16">
        <v>5</v>
      </c>
      <c r="G62" s="16" t="s">
        <v>80</v>
      </c>
      <c r="H62" s="72">
        <v>1</v>
      </c>
      <c r="I62" s="76" t="str">
        <f t="shared" si="4"/>
        <v>-</v>
      </c>
      <c r="J62" s="76"/>
      <c r="K62" s="89"/>
      <c r="L62" s="17">
        <v>113131</v>
      </c>
      <c r="M62" s="18" t="s">
        <v>25</v>
      </c>
      <c r="N62" s="18" t="s">
        <v>57</v>
      </c>
      <c r="O62" s="19" t="s">
        <v>55</v>
      </c>
      <c r="P62" s="19">
        <v>5</v>
      </c>
      <c r="Q62" s="18" t="s">
        <v>80</v>
      </c>
      <c r="R62" s="106" t="str">
        <f>IF(OR(I62="-",I62=5),"-",I62)</f>
        <v>-</v>
      </c>
      <c r="T62" s="97"/>
    </row>
    <row r="63" spans="1:20" s="9" customFormat="1" ht="18.75" customHeight="1" thickBot="1">
      <c r="A63" s="10">
        <v>113055</v>
      </c>
      <c r="B63" s="42">
        <v>113055</v>
      </c>
      <c r="C63" s="11" t="s">
        <v>25</v>
      </c>
      <c r="D63" s="11" t="s">
        <v>58</v>
      </c>
      <c r="E63" s="12"/>
      <c r="F63" s="12"/>
      <c r="G63" s="12" t="s">
        <v>79</v>
      </c>
      <c r="H63" s="73">
        <v>1</v>
      </c>
      <c r="I63" s="71" t="str">
        <f t="shared" si="4"/>
        <v>-</v>
      </c>
      <c r="J63" s="71"/>
      <c r="K63" s="88"/>
      <c r="L63" s="10">
        <v>113132</v>
      </c>
      <c r="M63" s="11" t="s">
        <v>25</v>
      </c>
      <c r="N63" s="11" t="s">
        <v>58</v>
      </c>
      <c r="O63" s="12"/>
      <c r="P63" s="12"/>
      <c r="Q63" s="11" t="s">
        <v>79</v>
      </c>
      <c r="R63" s="110" t="str">
        <f>IF(I63="m.E.",I63,"-")</f>
        <v>-</v>
      </c>
      <c r="T63" s="97"/>
    </row>
    <row r="64" spans="1:20" s="9" customFormat="1" ht="18.75" customHeight="1">
      <c r="A64" s="33">
        <v>113031</v>
      </c>
      <c r="B64" s="52">
        <v>113031</v>
      </c>
      <c r="C64" s="34" t="s">
        <v>26</v>
      </c>
      <c r="D64" s="34"/>
      <c r="E64" s="35">
        <v>4</v>
      </c>
      <c r="F64" s="35">
        <v>5</v>
      </c>
      <c r="G64" s="35" t="s">
        <v>80</v>
      </c>
      <c r="H64" s="80">
        <v>1</v>
      </c>
      <c r="I64" s="121" t="str">
        <f t="shared" si="4"/>
        <v>-</v>
      </c>
      <c r="J64" s="121"/>
      <c r="K64" s="93"/>
      <c r="L64" s="17">
        <v>113106</v>
      </c>
      <c r="M64" s="18" t="s">
        <v>47</v>
      </c>
      <c r="N64" s="18" t="s">
        <v>57</v>
      </c>
      <c r="O64" s="19" t="s">
        <v>54</v>
      </c>
      <c r="P64" s="19">
        <v>5</v>
      </c>
      <c r="Q64" s="18" t="s">
        <v>80</v>
      </c>
      <c r="R64" s="106" t="str">
        <f>IF(OR(I64="-",I64=5),"-",I64)</f>
        <v>-</v>
      </c>
      <c r="T64" s="97"/>
    </row>
    <row r="65" spans="1:20" s="9" customFormat="1" ht="18.75" customHeight="1" thickBot="1">
      <c r="A65" s="10"/>
      <c r="B65" s="42"/>
      <c r="C65" s="11"/>
      <c r="D65" s="11"/>
      <c r="E65" s="12"/>
      <c r="F65" s="12"/>
      <c r="G65" s="12"/>
      <c r="H65" s="73"/>
      <c r="I65" s="71"/>
      <c r="J65" s="71"/>
      <c r="K65" s="88"/>
      <c r="L65" s="58">
        <v>113107</v>
      </c>
      <c r="M65" s="56" t="s">
        <v>47</v>
      </c>
      <c r="N65" s="56" t="s">
        <v>58</v>
      </c>
      <c r="O65" s="57"/>
      <c r="P65" s="57"/>
      <c r="Q65" s="56" t="s">
        <v>79</v>
      </c>
      <c r="R65" s="107" t="str">
        <f>IF(R64="-","-","m.E.")</f>
        <v>-</v>
      </c>
      <c r="T65" s="97"/>
    </row>
    <row r="66" spans="1:20" s="9" customFormat="1" ht="18.75" customHeight="1">
      <c r="A66" s="36">
        <v>113032</v>
      </c>
      <c r="B66" s="53">
        <v>113032</v>
      </c>
      <c r="C66" s="29" t="s">
        <v>27</v>
      </c>
      <c r="D66" s="29"/>
      <c r="E66" s="30">
        <v>4</v>
      </c>
      <c r="F66" s="30">
        <v>5</v>
      </c>
      <c r="G66" s="30" t="s">
        <v>80</v>
      </c>
      <c r="H66" s="81">
        <v>1</v>
      </c>
      <c r="I66" s="122" t="str">
        <f>IF(G66="N",INDEX(Notenliste,H66),INDEX(Erfolgliste,H66))</f>
        <v>-</v>
      </c>
      <c r="J66" s="122"/>
      <c r="K66" s="92"/>
      <c r="L66" s="17">
        <v>113090</v>
      </c>
      <c r="M66" s="18" t="s">
        <v>27</v>
      </c>
      <c r="N66" s="18" t="s">
        <v>57</v>
      </c>
      <c r="O66" s="19" t="s">
        <v>55</v>
      </c>
      <c r="P66" s="19">
        <v>5</v>
      </c>
      <c r="Q66" s="18" t="s">
        <v>80</v>
      </c>
      <c r="R66" s="106" t="str">
        <f>IF(OR(I66="-",I66=5),"-",I66)</f>
        <v>-</v>
      </c>
      <c r="T66" s="97"/>
    </row>
    <row r="67" spans="1:20" s="9" customFormat="1" ht="18.75" customHeight="1" thickBot="1">
      <c r="A67" s="10"/>
      <c r="B67" s="42"/>
      <c r="C67" s="11"/>
      <c r="D67" s="11"/>
      <c r="E67" s="12"/>
      <c r="F67" s="12"/>
      <c r="G67" s="12"/>
      <c r="H67" s="73"/>
      <c r="I67" s="71"/>
      <c r="J67" s="71"/>
      <c r="K67" s="88"/>
      <c r="L67" s="58">
        <v>113091</v>
      </c>
      <c r="M67" s="56" t="s">
        <v>27</v>
      </c>
      <c r="N67" s="56" t="s">
        <v>58</v>
      </c>
      <c r="O67" s="57"/>
      <c r="P67" s="57"/>
      <c r="Q67" s="56" t="s">
        <v>79</v>
      </c>
      <c r="R67" s="107" t="str">
        <f>IF(R66="-","-","m.E.")</f>
        <v>-</v>
      </c>
      <c r="T67" s="97"/>
    </row>
    <row r="68" spans="1:20" s="9" customFormat="1" ht="18.75" customHeight="1" thickBot="1">
      <c r="A68" s="32">
        <v>113025</v>
      </c>
      <c r="B68" s="46">
        <v>113025</v>
      </c>
      <c r="C68" s="21" t="s">
        <v>28</v>
      </c>
      <c r="D68" s="21"/>
      <c r="E68" s="23">
        <v>4</v>
      </c>
      <c r="F68" s="23">
        <v>5</v>
      </c>
      <c r="G68" s="23" t="s">
        <v>80</v>
      </c>
      <c r="H68" s="79">
        <v>1</v>
      </c>
      <c r="I68" s="75" t="str">
        <f aca="true" t="shared" si="5" ref="I68:I73">IF(G68="N",INDEX(Notenliste,H68),INDEX(Erfolgliste,H68))</f>
        <v>-</v>
      </c>
      <c r="J68" s="75"/>
      <c r="K68" s="47"/>
      <c r="L68" s="26">
        <v>113126</v>
      </c>
      <c r="M68" s="27" t="s">
        <v>28</v>
      </c>
      <c r="N68" s="27"/>
      <c r="O68" s="28" t="s">
        <v>55</v>
      </c>
      <c r="P68" s="28">
        <v>5</v>
      </c>
      <c r="Q68" s="27" t="s">
        <v>80</v>
      </c>
      <c r="R68" s="111" t="str">
        <f>IF(OR(I68="-",I68=5),"-",I68)</f>
        <v>-</v>
      </c>
      <c r="T68" s="97"/>
    </row>
    <row r="69" spans="1:20" s="9" customFormat="1" ht="18.75" customHeight="1">
      <c r="A69" s="14">
        <v>113028</v>
      </c>
      <c r="B69" s="45">
        <v>113028</v>
      </c>
      <c r="C69" s="15" t="s">
        <v>29</v>
      </c>
      <c r="D69" s="15" t="s">
        <v>57</v>
      </c>
      <c r="E69" s="16">
        <v>4</v>
      </c>
      <c r="F69" s="16">
        <v>5</v>
      </c>
      <c r="G69" s="16" t="s">
        <v>80</v>
      </c>
      <c r="H69" s="72">
        <v>1</v>
      </c>
      <c r="I69" s="76" t="str">
        <f t="shared" si="5"/>
        <v>-</v>
      </c>
      <c r="J69" s="76"/>
      <c r="K69" s="89"/>
      <c r="L69" s="14">
        <v>113103</v>
      </c>
      <c r="M69" s="15" t="s">
        <v>29</v>
      </c>
      <c r="N69" s="15" t="s">
        <v>58</v>
      </c>
      <c r="O69" s="16" t="s">
        <v>54</v>
      </c>
      <c r="P69" s="16">
        <v>5</v>
      </c>
      <c r="Q69" s="15" t="s">
        <v>80</v>
      </c>
      <c r="R69" s="112" t="str">
        <f>IF(OR(I69="-",I69=5,I70="-",I70="o.E."),"-",I69)</f>
        <v>-</v>
      </c>
      <c r="T69" s="97"/>
    </row>
    <row r="70" spans="1:20" s="9" customFormat="1" ht="18.75" customHeight="1" thickBot="1">
      <c r="A70" s="10">
        <v>113034</v>
      </c>
      <c r="B70" s="42">
        <v>113034</v>
      </c>
      <c r="C70" s="11" t="s">
        <v>29</v>
      </c>
      <c r="D70" s="11" t="s">
        <v>58</v>
      </c>
      <c r="E70" s="12"/>
      <c r="F70" s="12"/>
      <c r="G70" s="12" t="s">
        <v>79</v>
      </c>
      <c r="H70" s="73">
        <v>1</v>
      </c>
      <c r="I70" s="71" t="str">
        <f t="shared" si="5"/>
        <v>-</v>
      </c>
      <c r="J70" s="71"/>
      <c r="K70" s="88"/>
      <c r="L70" s="58"/>
      <c r="M70" s="56"/>
      <c r="N70" s="56"/>
      <c r="O70" s="57"/>
      <c r="P70" s="57"/>
      <c r="Q70" s="56" t="s">
        <v>81</v>
      </c>
      <c r="R70" s="107"/>
      <c r="T70" s="97"/>
    </row>
    <row r="71" spans="1:20" s="9" customFormat="1" ht="18.75" customHeight="1" thickBot="1">
      <c r="A71" s="26">
        <v>113068</v>
      </c>
      <c r="B71" s="51">
        <v>113068</v>
      </c>
      <c r="C71" s="27" t="s">
        <v>30</v>
      </c>
      <c r="D71" s="27"/>
      <c r="E71" s="28">
        <v>5</v>
      </c>
      <c r="F71" s="28">
        <v>20</v>
      </c>
      <c r="G71" s="28" t="s">
        <v>80</v>
      </c>
      <c r="H71" s="82">
        <v>1</v>
      </c>
      <c r="I71" s="123" t="str">
        <f t="shared" si="5"/>
        <v>-</v>
      </c>
      <c r="J71" s="123"/>
      <c r="K71" s="94"/>
      <c r="L71" s="33">
        <v>113068</v>
      </c>
      <c r="M71" s="34" t="s">
        <v>30</v>
      </c>
      <c r="N71" s="34"/>
      <c r="O71" s="35">
        <v>5</v>
      </c>
      <c r="P71" s="35">
        <v>20</v>
      </c>
      <c r="Q71" s="34" t="s">
        <v>80</v>
      </c>
      <c r="R71" s="109" t="str">
        <f>IF(OR(I71="-",I71=5),"-",I71)</f>
        <v>-</v>
      </c>
      <c r="T71" s="97"/>
    </row>
    <row r="72" spans="1:20" s="9" customFormat="1" ht="18.75" customHeight="1" thickBot="1">
      <c r="A72" s="32">
        <v>113027</v>
      </c>
      <c r="B72" s="46">
        <v>113027</v>
      </c>
      <c r="C72" s="21" t="s">
        <v>31</v>
      </c>
      <c r="D72" s="21"/>
      <c r="E72" s="23">
        <v>5</v>
      </c>
      <c r="F72" s="23">
        <v>5</v>
      </c>
      <c r="G72" s="23" t="s">
        <v>80</v>
      </c>
      <c r="H72" s="79">
        <v>1</v>
      </c>
      <c r="I72" s="75" t="str">
        <f t="shared" si="5"/>
        <v>-</v>
      </c>
      <c r="J72" s="75"/>
      <c r="K72" s="47"/>
      <c r="L72" s="26">
        <v>113027</v>
      </c>
      <c r="M72" s="27" t="s">
        <v>31</v>
      </c>
      <c r="N72" s="27"/>
      <c r="O72" s="28">
        <v>5</v>
      </c>
      <c r="P72" s="28">
        <v>5</v>
      </c>
      <c r="Q72" s="27" t="s">
        <v>80</v>
      </c>
      <c r="R72" s="111" t="str">
        <f>IF(OR(I72="-",I72=5),"-",I72)</f>
        <v>-</v>
      </c>
      <c r="T72" s="97"/>
    </row>
    <row r="73" spans="1:20" s="9" customFormat="1" ht="18.75" customHeight="1">
      <c r="A73" s="37"/>
      <c r="B73" s="19"/>
      <c r="C73" s="38" t="s">
        <v>32</v>
      </c>
      <c r="D73" s="18"/>
      <c r="E73" s="39">
        <v>5</v>
      </c>
      <c r="F73" s="19">
        <v>5</v>
      </c>
      <c r="G73" s="16" t="s">
        <v>80</v>
      </c>
      <c r="H73" s="72">
        <v>1</v>
      </c>
      <c r="I73" s="76" t="str">
        <f t="shared" si="5"/>
        <v>-</v>
      </c>
      <c r="J73" s="76"/>
      <c r="K73" s="89"/>
      <c r="L73" s="14"/>
      <c r="M73" s="15" t="s">
        <v>48</v>
      </c>
      <c r="N73" s="15"/>
      <c r="O73" s="16">
        <v>5</v>
      </c>
      <c r="P73" s="16">
        <v>2.5</v>
      </c>
      <c r="Q73" s="15" t="s">
        <v>80</v>
      </c>
      <c r="R73" s="112" t="str">
        <f>IF(OR(I73="-",I73=5),"-",I73)</f>
        <v>-</v>
      </c>
      <c r="T73" s="97"/>
    </row>
    <row r="74" spans="1:20" s="9" customFormat="1" ht="18.75" customHeight="1" thickBot="1">
      <c r="A74" s="32"/>
      <c r="B74" s="46"/>
      <c r="C74" s="20"/>
      <c r="D74" s="21"/>
      <c r="E74" s="22"/>
      <c r="F74" s="23"/>
      <c r="G74" s="23"/>
      <c r="H74" s="79"/>
      <c r="I74" s="75"/>
      <c r="J74" s="75"/>
      <c r="K74" s="88"/>
      <c r="L74" s="58"/>
      <c r="M74" s="56" t="s">
        <v>49</v>
      </c>
      <c r="N74" s="56"/>
      <c r="O74" s="57">
        <v>5</v>
      </c>
      <c r="P74" s="57">
        <v>2.5</v>
      </c>
      <c r="Q74" s="56" t="s">
        <v>80</v>
      </c>
      <c r="R74" s="107" t="str">
        <f>R73</f>
        <v>-</v>
      </c>
      <c r="T74" s="97"/>
    </row>
    <row r="75" spans="1:20" s="9" customFormat="1" ht="18.75" customHeight="1">
      <c r="A75" s="33">
        <v>113026</v>
      </c>
      <c r="B75" s="52">
        <v>113026</v>
      </c>
      <c r="C75" s="34" t="s">
        <v>62</v>
      </c>
      <c r="D75" s="34"/>
      <c r="E75" s="35">
        <v>6</v>
      </c>
      <c r="F75" s="35">
        <v>5</v>
      </c>
      <c r="G75" s="35" t="s">
        <v>80</v>
      </c>
      <c r="H75" s="80">
        <v>1</v>
      </c>
      <c r="I75" s="121" t="str">
        <f>IF(G75="N",INDEX(Notenliste,H75),INDEX(Erfolgliste,H75))</f>
        <v>-</v>
      </c>
      <c r="J75" s="121"/>
      <c r="K75" s="93"/>
      <c r="L75" s="17">
        <v>113095</v>
      </c>
      <c r="M75" s="18" t="s">
        <v>50</v>
      </c>
      <c r="N75" s="18" t="s">
        <v>57</v>
      </c>
      <c r="O75" s="19">
        <v>6</v>
      </c>
      <c r="P75" s="19">
        <v>5</v>
      </c>
      <c r="Q75" s="18" t="s">
        <v>80</v>
      </c>
      <c r="R75" s="106" t="str">
        <f>IF(OR(I75="-",I75=5),"-",I75)</f>
        <v>-</v>
      </c>
      <c r="T75" s="97"/>
    </row>
    <row r="76" spans="1:20" s="9" customFormat="1" ht="18.75" customHeight="1" thickBot="1">
      <c r="A76" s="10"/>
      <c r="B76" s="42"/>
      <c r="C76" s="11"/>
      <c r="D76" s="11"/>
      <c r="E76" s="12"/>
      <c r="F76" s="12"/>
      <c r="G76" s="12"/>
      <c r="H76" s="73"/>
      <c r="I76" s="71"/>
      <c r="J76" s="71"/>
      <c r="K76" s="88"/>
      <c r="L76" s="58">
        <v>113096</v>
      </c>
      <c r="M76" s="95" t="s">
        <v>50</v>
      </c>
      <c r="N76" s="56" t="s">
        <v>58</v>
      </c>
      <c r="O76" s="57"/>
      <c r="P76" s="57"/>
      <c r="Q76" s="56" t="s">
        <v>79</v>
      </c>
      <c r="R76" s="107" t="str">
        <f>IF(R75="-","-","m.E.")</f>
        <v>-</v>
      </c>
      <c r="T76" s="97"/>
    </row>
    <row r="77" spans="1:20" s="9" customFormat="1" ht="18.75" customHeight="1" thickBot="1">
      <c r="A77" s="37">
        <v>113029</v>
      </c>
      <c r="B77" s="19">
        <v>113029</v>
      </c>
      <c r="C77" s="18" t="s">
        <v>33</v>
      </c>
      <c r="D77" s="18"/>
      <c r="E77" s="19">
        <v>6</v>
      </c>
      <c r="F77" s="40">
        <v>10</v>
      </c>
      <c r="G77" s="45" t="s">
        <v>80</v>
      </c>
      <c r="H77" s="83">
        <v>1</v>
      </c>
      <c r="I77" s="124" t="str">
        <f>IF(G77="N",INDEX(Notenliste,H77),INDEX(Erfolgliste,H77))</f>
        <v>-</v>
      </c>
      <c r="J77" s="124"/>
      <c r="K77" s="89"/>
      <c r="L77" s="33">
        <v>113140</v>
      </c>
      <c r="M77" s="34" t="s">
        <v>51</v>
      </c>
      <c r="N77" s="34" t="s">
        <v>58</v>
      </c>
      <c r="O77" s="35">
        <v>6</v>
      </c>
      <c r="P77" s="35">
        <v>5</v>
      </c>
      <c r="Q77" s="34" t="s">
        <v>80</v>
      </c>
      <c r="R77" s="109" t="str">
        <f>IF(OR(I77="-",I77=5),"-",I77)</f>
        <v>-</v>
      </c>
      <c r="T77" s="97"/>
    </row>
    <row r="78" spans="1:20" s="9" customFormat="1" ht="18.75" customHeight="1" thickBot="1">
      <c r="A78" s="10"/>
      <c r="B78" s="42"/>
      <c r="C78" s="41"/>
      <c r="D78" s="41"/>
      <c r="E78" s="12"/>
      <c r="F78" s="42"/>
      <c r="G78" s="42"/>
      <c r="H78" s="84"/>
      <c r="I78" s="120"/>
      <c r="J78" s="120"/>
      <c r="K78" s="88"/>
      <c r="L78" s="26">
        <v>113141</v>
      </c>
      <c r="M78" s="27" t="s">
        <v>52</v>
      </c>
      <c r="N78" s="27" t="s">
        <v>58</v>
      </c>
      <c r="O78" s="28">
        <v>6</v>
      </c>
      <c r="P78" s="28">
        <v>5</v>
      </c>
      <c r="Q78" s="27" t="s">
        <v>80</v>
      </c>
      <c r="R78" s="111" t="str">
        <f>R77</f>
        <v>-</v>
      </c>
      <c r="T78" s="97"/>
    </row>
    <row r="79" spans="1:20" s="9" customFormat="1" ht="18.75" customHeight="1" thickBot="1">
      <c r="A79" s="43">
        <v>113036</v>
      </c>
      <c r="B79" s="19">
        <v>113036</v>
      </c>
      <c r="C79" s="44" t="s">
        <v>34</v>
      </c>
      <c r="D79" s="44"/>
      <c r="E79" s="16">
        <v>6</v>
      </c>
      <c r="F79" s="45">
        <v>10</v>
      </c>
      <c r="G79" s="45" t="s">
        <v>80</v>
      </c>
      <c r="H79" s="83">
        <v>1</v>
      </c>
      <c r="I79" s="124" t="str">
        <f>IF(G79="N",INDEX(Notenliste,H79),INDEX(Erfolgliste,H79))</f>
        <v>-</v>
      </c>
      <c r="J79" s="124"/>
      <c r="K79" s="89"/>
      <c r="L79" s="33">
        <v>113139</v>
      </c>
      <c r="M79" s="34" t="s">
        <v>53</v>
      </c>
      <c r="N79" s="34" t="s">
        <v>58</v>
      </c>
      <c r="O79" s="35">
        <v>6</v>
      </c>
      <c r="P79" s="35">
        <v>5</v>
      </c>
      <c r="Q79" s="34" t="s">
        <v>80</v>
      </c>
      <c r="R79" s="109" t="str">
        <f>IF(OR(I79="-",I79=5),"-",I79)</f>
        <v>-</v>
      </c>
      <c r="T79" s="97"/>
    </row>
    <row r="80" spans="1:20" s="9" customFormat="1" ht="18.75" customHeight="1" thickBot="1">
      <c r="A80" s="32"/>
      <c r="B80" s="46"/>
      <c r="C80" s="20"/>
      <c r="D80" s="20"/>
      <c r="E80" s="23"/>
      <c r="F80" s="46"/>
      <c r="G80" s="46"/>
      <c r="H80" s="85"/>
      <c r="I80" s="125"/>
      <c r="J80" s="125"/>
      <c r="K80" s="88"/>
      <c r="L80" s="26">
        <v>113092</v>
      </c>
      <c r="M80" s="27" t="s">
        <v>34</v>
      </c>
      <c r="N80" s="27" t="s">
        <v>58</v>
      </c>
      <c r="O80" s="28">
        <v>6</v>
      </c>
      <c r="P80" s="28">
        <v>5</v>
      </c>
      <c r="Q80" s="27" t="s">
        <v>80</v>
      </c>
      <c r="R80" s="111" t="str">
        <f>R79</f>
        <v>-</v>
      </c>
      <c r="T80" s="97"/>
    </row>
    <row r="81" ht="15">
      <c r="A81" s="54"/>
    </row>
    <row r="82" ht="15">
      <c r="A82" s="54"/>
    </row>
    <row r="83" ht="15">
      <c r="A83" s="54"/>
    </row>
  </sheetData>
  <sheetProtection/>
  <printOptions/>
  <pageMargins left="0.7068503937007875" right="0.10999999999999999" top="0.7900000000000001" bottom="0.7900000000000001" header="0.31" footer="0.31"/>
  <pageSetup fitToHeight="1" fitToWidth="1" horizontalDpi="600" verticalDpi="600" orientation="portrait" paperSize="9" scale="47"/>
  <headerFooter alignWithMargins="0">
    <oddHeader>&amp;L&amp;"Arial,Standard"Beuth HS, FB VI&amp;C&amp;"Arial,Standard"Äquivalenzen 
Studiengang Druck- u. Medientechnik (BA)&amp;R&amp;"Arial,Standard"Stand: &amp;D
&amp;Pvon&amp;N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Beuth Hochschule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Evelin Ulrich</dc:creator>
  <cp:keywords/>
  <dc:description/>
  <cp:lastModifiedBy>Helmut Peschke</cp:lastModifiedBy>
  <cp:lastPrinted>2012-10-04T11:23:11Z</cp:lastPrinted>
  <dcterms:created xsi:type="dcterms:W3CDTF">2012-07-27T08:22:19Z</dcterms:created>
  <dcterms:modified xsi:type="dcterms:W3CDTF">2012-11-20T16:46:04Z</dcterms:modified>
  <cp:category/>
  <cp:version/>
  <cp:contentType/>
  <cp:contentStatus/>
</cp:coreProperties>
</file>